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mric\Desktop\מסמכים להקמת קבוצה חדשה\"/>
    </mc:Choice>
  </mc:AlternateContent>
  <xr:revisionPtr revIDLastSave="0" documentId="13_ncr:1_{EA3E01F1-F126-445A-9600-D535B39750AB}" xr6:coauthVersionLast="46" xr6:coauthVersionMax="46" xr10:uidLastSave="{00000000-0000-0000-0000-000000000000}"/>
  <bookViews>
    <workbookView xWindow="-108" yWindow="-108" windowWidth="23256" windowHeight="12576" xr2:uid="{5551DD1D-85B0-4E30-A607-303FC7C3CF65}"/>
  </bookViews>
  <sheets>
    <sheet name="טופס בקשת הלוואה" sheetId="1" r:id="rId1"/>
    <sheet name="מסמכים נדרשים" sheetId="4" r:id="rId2"/>
    <sheet name="לשימוש החתם" sheetId="3" r:id="rId3"/>
    <sheet name="ערכים" sheetId="2" state="veryHidden" r:id="rId4"/>
  </sheets>
  <definedNames>
    <definedName name="_xlnm.Print_Area" localSheetId="0">'טופס בקשת הלוואה'!$A$1:$L$83</definedName>
    <definedName name="_xlnm.Print_Area" localSheetId="1">'מסמכים נדרשים'!$A$1:$F$43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30" i="4"/>
  <c r="E29" i="4"/>
  <c r="E25" i="4"/>
  <c r="E24" i="4"/>
  <c r="E23" i="4"/>
  <c r="E22" i="4"/>
  <c r="E18" i="4"/>
  <c r="E17" i="4"/>
  <c r="E14" i="4"/>
  <c r="K43" i="4"/>
  <c r="K42" i="4"/>
  <c r="K39" i="4"/>
  <c r="K38" i="4"/>
  <c r="K37" i="4"/>
  <c r="J31" i="4"/>
  <c r="E31" i="4" s="1"/>
  <c r="J28" i="4"/>
  <c r="E28" i="4" s="1"/>
  <c r="K34" i="4"/>
  <c r="J19" i="4"/>
  <c r="E19" i="4" s="1"/>
  <c r="J17" i="4"/>
  <c r="J16" i="4"/>
  <c r="E16" i="4" s="1"/>
  <c r="J15" i="4"/>
  <c r="E15" i="4" s="1"/>
  <c r="K8" i="4"/>
  <c r="K9" i="4"/>
  <c r="K11" i="4"/>
  <c r="K12" i="4"/>
  <c r="K7" i="4"/>
  <c r="J5" i="4"/>
  <c r="E5" i="4" s="1"/>
  <c r="A2" i="3"/>
  <c r="B2" i="3"/>
  <c r="A4" i="3"/>
  <c r="B4" i="3"/>
  <c r="C4" i="3"/>
  <c r="D4" i="3"/>
  <c r="A6" i="3"/>
  <c r="A8" i="3"/>
  <c r="B8" i="3"/>
  <c r="C10" i="3"/>
  <c r="D10" i="3"/>
  <c r="E10" i="3"/>
  <c r="B11" i="3"/>
  <c r="C11" i="3"/>
  <c r="D11" i="3"/>
  <c r="E11" i="3"/>
  <c r="B12" i="3"/>
  <c r="C12" i="3"/>
  <c r="D12" i="3"/>
  <c r="E12" i="3"/>
  <c r="B13" i="3"/>
  <c r="C13" i="3"/>
  <c r="D13" i="3"/>
  <c r="E13" i="3"/>
  <c r="B14" i="3"/>
  <c r="C14" i="3"/>
  <c r="D14" i="3"/>
  <c r="E14" i="3"/>
  <c r="B15" i="3"/>
  <c r="C15" i="3"/>
  <c r="D15" i="3"/>
  <c r="E15" i="3"/>
  <c r="B16" i="3"/>
  <c r="C16" i="3"/>
  <c r="D16" i="3"/>
  <c r="E16" i="3"/>
  <c r="B17" i="3"/>
  <c r="C17" i="3"/>
  <c r="D17" i="3"/>
  <c r="E17" i="3"/>
  <c r="B18" i="3"/>
  <c r="C18" i="3"/>
  <c r="D18" i="3"/>
  <c r="E18" i="3"/>
  <c r="B19" i="3"/>
  <c r="B6" i="3" s="1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A33" i="3"/>
  <c r="B33" i="3"/>
  <c r="C33" i="3"/>
  <c r="D33" i="3"/>
  <c r="E33" i="3"/>
  <c r="F33" i="3"/>
  <c r="G33" i="3"/>
  <c r="A34" i="3"/>
  <c r="B34" i="3"/>
  <c r="C34" i="3"/>
  <c r="D34" i="3"/>
  <c r="E34" i="3"/>
  <c r="F34" i="3"/>
  <c r="G34" i="3"/>
  <c r="A35" i="3"/>
  <c r="B35" i="3"/>
  <c r="C35" i="3"/>
  <c r="D35" i="3"/>
  <c r="E35" i="3"/>
  <c r="F35" i="3"/>
  <c r="G35" i="3"/>
  <c r="A36" i="3"/>
  <c r="B36" i="3"/>
  <c r="C36" i="3"/>
  <c r="D36" i="3"/>
  <c r="E36" i="3"/>
  <c r="F36" i="3"/>
  <c r="G36" i="3"/>
  <c r="A37" i="3"/>
  <c r="B37" i="3"/>
  <c r="C37" i="3"/>
  <c r="D37" i="3"/>
  <c r="E37" i="3"/>
  <c r="F37" i="3"/>
  <c r="G37" i="3"/>
  <c r="A38" i="3"/>
  <c r="B38" i="3"/>
  <c r="C38" i="3"/>
  <c r="D38" i="3"/>
  <c r="E38" i="3"/>
  <c r="F38" i="3"/>
  <c r="G38" i="3"/>
  <c r="A39" i="3"/>
  <c r="B39" i="3"/>
  <c r="C39" i="3"/>
  <c r="D39" i="3"/>
  <c r="E39" i="3"/>
  <c r="F39" i="3"/>
  <c r="G39" i="3"/>
  <c r="A40" i="3"/>
  <c r="B40" i="3"/>
  <c r="C40" i="3"/>
  <c r="D40" i="3"/>
  <c r="E40" i="3"/>
  <c r="F40" i="3"/>
  <c r="G40" i="3"/>
  <c r="A41" i="3"/>
  <c r="B41" i="3"/>
  <c r="C41" i="3"/>
  <c r="D41" i="3"/>
  <c r="E41" i="3"/>
  <c r="F41" i="3"/>
  <c r="G41" i="3"/>
  <c r="A42" i="3"/>
  <c r="B42" i="3"/>
  <c r="C42" i="3"/>
  <c r="D42" i="3"/>
  <c r="E42" i="3"/>
  <c r="F42" i="3"/>
  <c r="G42" i="3"/>
  <c r="A43" i="3"/>
  <c r="B43" i="3"/>
  <c r="C43" i="3"/>
  <c r="D43" i="3"/>
  <c r="E43" i="3"/>
  <c r="F43" i="3"/>
  <c r="G43" i="3"/>
  <c r="A44" i="3"/>
  <c r="B44" i="3"/>
  <c r="C44" i="3"/>
  <c r="D44" i="3"/>
  <c r="E44" i="3"/>
  <c r="F44" i="3"/>
  <c r="G44" i="3"/>
  <c r="A45" i="3"/>
  <c r="B45" i="3"/>
  <c r="C45" i="3"/>
  <c r="D45" i="3"/>
  <c r="E45" i="3"/>
  <c r="F45" i="3"/>
  <c r="G45" i="3"/>
  <c r="A46" i="3"/>
  <c r="B46" i="3"/>
  <c r="C46" i="3"/>
  <c r="D46" i="3"/>
  <c r="E46" i="3"/>
  <c r="F46" i="3"/>
  <c r="G46" i="3"/>
  <c r="A47" i="3"/>
  <c r="B47" i="3"/>
  <c r="C47" i="3"/>
  <c r="D47" i="3"/>
  <c r="E47" i="3"/>
  <c r="F47" i="3"/>
  <c r="G47" i="3"/>
  <c r="A48" i="3"/>
  <c r="B48" i="3"/>
  <c r="C48" i="3"/>
  <c r="D48" i="3"/>
  <c r="E48" i="3"/>
  <c r="F48" i="3"/>
  <c r="G48" i="3"/>
  <c r="A49" i="3"/>
  <c r="B49" i="3"/>
  <c r="C49" i="3"/>
  <c r="D49" i="3"/>
  <c r="E49" i="3"/>
  <c r="F49" i="3"/>
  <c r="G49" i="3"/>
  <c r="A50" i="3"/>
  <c r="B50" i="3"/>
  <c r="C50" i="3"/>
  <c r="D50" i="3"/>
  <c r="E50" i="3"/>
  <c r="F50" i="3"/>
  <c r="G50" i="3"/>
  <c r="A51" i="3"/>
  <c r="B51" i="3"/>
  <c r="C51" i="3"/>
  <c r="D51" i="3"/>
  <c r="E51" i="3"/>
  <c r="F51" i="3"/>
  <c r="G51" i="3"/>
  <c r="A52" i="3"/>
  <c r="B52" i="3"/>
  <c r="C52" i="3"/>
  <c r="D52" i="3"/>
  <c r="E52" i="3"/>
  <c r="F52" i="3"/>
  <c r="G52" i="3"/>
  <c r="A53" i="3"/>
  <c r="B53" i="3"/>
  <c r="C53" i="3"/>
  <c r="D53" i="3"/>
  <c r="E53" i="3"/>
  <c r="F53" i="3"/>
  <c r="G53" i="3"/>
  <c r="J34" i="4" l="1"/>
  <c r="E34" i="4" s="1"/>
  <c r="J7" i="4"/>
  <c r="E7" i="4" s="1"/>
  <c r="L3" i="2"/>
  <c r="L2" i="2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48" i="1"/>
  <c r="F19" i="1"/>
  <c r="G19" i="1"/>
  <c r="H19" i="1"/>
  <c r="E19" i="1"/>
  <c r="E71" i="1"/>
  <c r="C6" i="1"/>
  <c r="F45" i="1"/>
  <c r="G45" i="1"/>
  <c r="H45" i="1"/>
  <c r="E45" i="1"/>
  <c r="J45" i="4" l="1"/>
  <c r="J48" i="1"/>
  <c r="K48" i="1" s="1"/>
  <c r="L48" i="1" s="1"/>
  <c r="C2" i="3"/>
  <c r="L4" i="2"/>
  <c r="D72" i="1" s="1"/>
  <c r="J60" i="1"/>
  <c r="K60" i="1" s="1"/>
  <c r="L60" i="1" s="1"/>
  <c r="J52" i="1"/>
  <c r="K52" i="1" s="1"/>
  <c r="L52" i="1" s="1"/>
  <c r="J67" i="1"/>
  <c r="K67" i="1" s="1"/>
  <c r="L67" i="1" s="1"/>
  <c r="J63" i="1"/>
  <c r="K63" i="1" s="1"/>
  <c r="L63" i="1" s="1"/>
  <c r="J59" i="1"/>
  <c r="K59" i="1" s="1"/>
  <c r="L59" i="1" s="1"/>
  <c r="J55" i="1"/>
  <c r="K55" i="1" s="1"/>
  <c r="L55" i="1" s="1"/>
  <c r="J51" i="1"/>
  <c r="K51" i="1" s="1"/>
  <c r="L51" i="1" s="1"/>
  <c r="J56" i="1"/>
  <c r="K56" i="1" s="1"/>
  <c r="L56" i="1" s="1"/>
  <c r="J66" i="1"/>
  <c r="K66" i="1" s="1"/>
  <c r="L66" i="1" s="1"/>
  <c r="J62" i="1"/>
  <c r="K62" i="1" s="1"/>
  <c r="L62" i="1" s="1"/>
  <c r="J58" i="1"/>
  <c r="K58" i="1" s="1"/>
  <c r="L58" i="1" s="1"/>
  <c r="J54" i="1"/>
  <c r="K54" i="1" s="1"/>
  <c r="L54" i="1" s="1"/>
  <c r="J50" i="1"/>
  <c r="K50" i="1" s="1"/>
  <c r="L50" i="1" s="1"/>
  <c r="J64" i="1"/>
  <c r="K64" i="1" s="1"/>
  <c r="L64" i="1" s="1"/>
  <c r="J65" i="1"/>
  <c r="K65" i="1" s="1"/>
  <c r="L65" i="1" s="1"/>
  <c r="J61" i="1"/>
  <c r="K61" i="1" s="1"/>
  <c r="L61" i="1" s="1"/>
  <c r="J57" i="1"/>
  <c r="K57" i="1" s="1"/>
  <c r="L57" i="1" s="1"/>
  <c r="J53" i="1"/>
  <c r="K53" i="1" s="1"/>
  <c r="L53" i="1" s="1"/>
  <c r="J49" i="1"/>
  <c r="K49" i="1" s="1"/>
  <c r="L49" i="1" s="1"/>
  <c r="D11" i="1" l="1"/>
  <c r="D12" i="1" s="1"/>
  <c r="C5" i="2" l="1"/>
  <c r="C4" i="2"/>
  <c r="C3" i="2"/>
  <c r="C2" i="2"/>
  <c r="J2" i="2" l="1"/>
</calcChain>
</file>

<file path=xl/sharedStrings.xml><?xml version="1.0" encoding="utf-8"?>
<sst xmlns="http://schemas.openxmlformats.org/spreadsheetml/2006/main" count="187" uniqueCount="137">
  <si>
    <t>סוג הלוואה</t>
  </si>
  <si>
    <t>הלוואות גישור</t>
  </si>
  <si>
    <t>ת"ז</t>
  </si>
  <si>
    <t>התרעות</t>
  </si>
  <si>
    <t xml:space="preserve">LTV (כולל עמלה)  </t>
  </si>
  <si>
    <t>הכנסה פנויה למשק בית (בש"ח)</t>
  </si>
  <si>
    <t>הכנסה פנויה להחזר</t>
  </si>
  <si>
    <t>לווה 1</t>
  </si>
  <si>
    <t>לווה 2</t>
  </si>
  <si>
    <t>סוג הלווה</t>
  </si>
  <si>
    <t>ערב</t>
  </si>
  <si>
    <t>שם פרטי</t>
  </si>
  <si>
    <t>שם משפחה</t>
  </si>
  <si>
    <t>מייל</t>
  </si>
  <si>
    <t>טלפון נייד</t>
  </si>
  <si>
    <t>מגדר (ע"פ ת.ז)</t>
  </si>
  <si>
    <t>זכר</t>
  </si>
  <si>
    <t>נקבה</t>
  </si>
  <si>
    <t>מצב משפחתי</t>
  </si>
  <si>
    <t>נשוי</t>
  </si>
  <si>
    <t>רווק</t>
  </si>
  <si>
    <t>מס' נפשות מתחת לגיל 18</t>
  </si>
  <si>
    <t>סטאטוס מגורים</t>
  </si>
  <si>
    <t>שכירות</t>
  </si>
  <si>
    <t>דמי מפתח\דיור ציבורי</t>
  </si>
  <si>
    <t>בעלות על נכסי נדל"ן נוספים</t>
  </si>
  <si>
    <t>כן</t>
  </si>
  <si>
    <t>לא</t>
  </si>
  <si>
    <t>השכלה</t>
  </si>
  <si>
    <t>תעודה מקצועית</t>
  </si>
  <si>
    <t>תואר ראשון</t>
  </si>
  <si>
    <t>כתובת עדכנית - עיר</t>
  </si>
  <si>
    <t>כתובת עדכנית - רחוב</t>
  </si>
  <si>
    <t>כתובת עדכנית - מספר בית</t>
  </si>
  <si>
    <t>מצב תעסוקתי</t>
  </si>
  <si>
    <t>שם מקום העבודה</t>
  </si>
  <si>
    <t>הכנסה חודשית מעבודה נטו (ש"ח)</t>
  </si>
  <si>
    <t>הכנסות חודשיות נוספות נטו (ש"ח)</t>
  </si>
  <si>
    <t>פירוט במלל על מקורות ההכנסות הנוספות</t>
  </si>
  <si>
    <t>תשלומי שכירות (לאחר קבלת הלוואה) בש"ח</t>
  </si>
  <si>
    <t>תשלומי מזונות במידה וישנן (בש"ח)</t>
  </si>
  <si>
    <t>באדום - הלוואה אינה מאושרת</t>
  </si>
  <si>
    <t>לווה 3</t>
  </si>
  <si>
    <t>אלמן</t>
  </si>
  <si>
    <t>מחזיק בבית ללא משכנתא</t>
  </si>
  <si>
    <t>תואר שני ומעלה</t>
  </si>
  <si>
    <t>פרטי הלוואה</t>
  </si>
  <si>
    <t>סכום הלוואה מבוקש</t>
  </si>
  <si>
    <t>תקופת הלוואה בחודשים</t>
  </si>
  <si>
    <t>פרטי נכס</t>
  </si>
  <si>
    <t>שווי נכס בש"ח</t>
  </si>
  <si>
    <t>עיר (נכס נרכש)</t>
  </si>
  <si>
    <t>רחוב (נכס נרכש)</t>
  </si>
  <si>
    <t>מס' בית (נכס נרכש)</t>
  </si>
  <si>
    <t>הסברים והערות נוספות</t>
  </si>
  <si>
    <t>ולידציה ת"ז</t>
  </si>
  <si>
    <t>מגדר</t>
  </si>
  <si>
    <t>סטטוס מגורים</t>
  </si>
  <si>
    <t>קיום</t>
  </si>
  <si>
    <t>PTI</t>
  </si>
  <si>
    <t>משכנתה לדיור</t>
  </si>
  <si>
    <t>השכלה תיכונית</t>
  </si>
  <si>
    <t>חי עם ההורים\קרובים</t>
  </si>
  <si>
    <t>משכנתה לכל מטרה</t>
  </si>
  <si>
    <t>גרוש</t>
  </si>
  <si>
    <t>מחזיק בבית עם משכנתא</t>
  </si>
  <si>
    <t>שם יועץ</t>
  </si>
  <si>
    <t>טופס בקשת הלוואה</t>
  </si>
  <si>
    <t>יש למלא את כל המידע בשדות הייעודיים</t>
  </si>
  <si>
    <t>לווה 4</t>
  </si>
  <si>
    <t>ותק במקום העבודה (בשנים, אם יותר מחצי שנה - להזין 1)</t>
  </si>
  <si>
    <t>לווה</t>
  </si>
  <si>
    <t>סוג</t>
  </si>
  <si>
    <t>החזר חודשי</t>
  </si>
  <si>
    <t>שם הגוף המלווה</t>
  </si>
  <si>
    <t>סיום צפוי</t>
  </si>
  <si>
    <t>הערות</t>
  </si>
  <si>
    <t>האם מסולקת עם ההלוואה</t>
  </si>
  <si>
    <t>בנקאית</t>
  </si>
  <si>
    <t>חוץ בנקאית</t>
  </si>
  <si>
    <t>פרטי הלוואות קיימות (של כל הלווים, ללא ערבים)</t>
  </si>
  <si>
    <t>תאריך נוכחי</t>
  </si>
  <si>
    <t>תנאי 180</t>
  </si>
  <si>
    <t>תנאי מסולק</t>
  </si>
  <si>
    <t>ולידציה תקופה</t>
  </si>
  <si>
    <r>
      <t xml:space="preserve">ההתרעות מהוות </t>
    </r>
    <r>
      <rPr>
        <b/>
        <u/>
        <sz val="12"/>
        <color theme="1"/>
        <rFont val="David"/>
        <family val="2"/>
      </rPr>
      <t>אינדיקציה בלבד</t>
    </r>
    <r>
      <rPr>
        <b/>
        <sz val="12"/>
        <color theme="1"/>
        <rFont val="David"/>
        <family val="2"/>
      </rPr>
      <t>, אישור ינתן לאחר חיתום בלבד</t>
    </r>
  </si>
  <si>
    <t>פרטי הלווים</t>
  </si>
  <si>
    <t>יתרה נוכחית</t>
  </si>
  <si>
    <t>מספר לווים בהלוואה</t>
  </si>
  <si>
    <t>מספר נפשות</t>
  </si>
  <si>
    <t>תאריך לידה</t>
  </si>
  <si>
    <t>שכיר</t>
  </si>
  <si>
    <t>עצמאי עסקי</t>
  </si>
  <si>
    <t>עצמאי מקצועי</t>
  </si>
  <si>
    <t>בעל שליטה</t>
  </si>
  <si>
    <t>אחר</t>
  </si>
  <si>
    <t>ידועים בציבור</t>
  </si>
  <si>
    <t>מסמכים נדרשים</t>
  </si>
  <si>
    <t>בכל בקשת הלוואה יש לצרף את המסמכים הרשומים מטה</t>
  </si>
  <si>
    <t>טופס בקשה להלוואה</t>
  </si>
  <si>
    <t>אזרח ישראלי</t>
  </si>
  <si>
    <t xml:space="preserve">ת.ז </t>
  </si>
  <si>
    <t>ספח פתוח</t>
  </si>
  <si>
    <t>אזרח זר</t>
  </si>
  <si>
    <t>דרכון</t>
  </si>
  <si>
    <t>אישור ניהול חשבון</t>
  </si>
  <si>
    <t>שמאות (במידה ויש)</t>
  </si>
  <si>
    <t>נסח טאבו / אישור זכויות רמ"י / חברה משכנת עדכני</t>
  </si>
  <si>
    <t>אסמכתא לניהול חשבון אליו יועברו כספי ההלוואה</t>
  </si>
  <si>
    <t>טופס הסכמת לקוח למסירת נתוני אשראי</t>
  </si>
  <si>
    <t>תמצית עיון מרשם המשכונות עבור כל הלווים</t>
  </si>
  <si>
    <t>טופס הכר את הלקוח מלא וחתום על ידי כל לווה</t>
  </si>
  <si>
    <t>אישורי הכנסה / הוצאה ממקורות אחרים</t>
  </si>
  <si>
    <t>דמי מזונות (הסכם גירושין + צו ביהמ"ש המאשר אותו)</t>
  </si>
  <si>
    <t>שכר דירה (חוזה שכירות תקף)</t>
  </si>
  <si>
    <t>אישור הכנסה מכולל (מול הכנסה בבנק)</t>
  </si>
  <si>
    <t>אישור הכנסה מביטוח לאומי (קצבה,נכות וכ'ו)</t>
  </si>
  <si>
    <t>חשבונות בנק / התחייבויות חוץ בנקאיות</t>
  </si>
  <si>
    <t>דפי חשבון של 3 חודשים אחרונים מחשבון בנק מסחרי עבור על חשבונות הבנק בבעלותכם (אישיים, משותפים ועסקיים)</t>
  </si>
  <si>
    <t>דו"ח פירוט הלוואות / לוחות סילוקין</t>
  </si>
  <si>
    <t>דו"ח פירוט משכנתאות</t>
  </si>
  <si>
    <t>דו"ח ריכוז יתרות</t>
  </si>
  <si>
    <t>שכירים</t>
  </si>
  <si>
    <t>3 תלושי שכר אחרונים. במידה והוותק במקום העבודה נמוך משישה חודשים יש לצרף תלוש אחרון ממקום העבודה הקודם על מנת להוכיח רצף תעסוקתי</t>
  </si>
  <si>
    <t>עוסק מורשה / שותפות</t>
  </si>
  <si>
    <t>תעודת עוסק מורשה / פטור</t>
  </si>
  <si>
    <t>אישור רו"ח להכנסות ורווח לשנה העדכנית על פי נוסח טריא</t>
  </si>
  <si>
    <t>דו"חות מע"מ לשנה האחרונה</t>
  </si>
  <si>
    <t>בעלי חברה בע"מ</t>
  </si>
  <si>
    <t>אישור רו"ח להכנסות ורווח לשנה העדכנית עפ"י נוסח טריא</t>
  </si>
  <si>
    <t>מאזן מבוקר לשנתיים המבוקרות האחרונות</t>
  </si>
  <si>
    <t>כללי</t>
  </si>
  <si>
    <t>מצורף</t>
  </si>
  <si>
    <t>לא מצורף</t>
  </si>
  <si>
    <t>לא רלוונטי</t>
  </si>
  <si>
    <t>יש לסמן מסמכים שצורפו בגיליון מסמכים נדרשים (תא זה יסומן באדום במידה ולא מולא כראוי)</t>
  </si>
  <si>
    <t>תעודה מזהה נוספת (כגון רישיון נהיגה או  דרכון)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</si>
</sst>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₪&quot;\ * #,##0.00_ ;_ &quot;₪&quot;\ * \-#,##0.00_ ;_ &quot;₪&quot;\ * &quot;-&quot;??_ ;_ @_ "/>
    <numFmt numFmtId="165" formatCode="&quot;₪&quot;\ #,##0.00"/>
    <numFmt numFmtId="166" formatCode="&quot;₪&quot;\ #,##0"/>
  </numFmts>
  <fonts count="2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b/>
      <sz val="14"/>
      <color rgb="FF02BAC4"/>
      <name val="David"/>
      <family val="2"/>
    </font>
    <font>
      <b/>
      <sz val="11"/>
      <color theme="1"/>
      <name val="Arial"/>
      <family val="2"/>
      <scheme val="minor"/>
    </font>
    <font>
      <sz val="8"/>
      <name val="Arial"/>
      <family val="2"/>
      <charset val="177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2"/>
      <color rgb="FFFFFFFF"/>
      <name val="David"/>
      <family val="2"/>
    </font>
    <font>
      <sz val="12"/>
      <color rgb="FF767171"/>
      <name val="David"/>
      <family val="2"/>
    </font>
    <font>
      <b/>
      <sz val="12"/>
      <name val="David"/>
      <family val="2"/>
    </font>
    <font>
      <sz val="12"/>
      <name val="David"/>
      <family val="2"/>
    </font>
    <font>
      <u/>
      <sz val="12"/>
      <name val="David"/>
      <family val="2"/>
    </font>
    <font>
      <sz val="12"/>
      <color theme="0"/>
      <name val="David"/>
      <family val="2"/>
    </font>
    <font>
      <b/>
      <sz val="20"/>
      <color theme="1"/>
      <name val="David"/>
      <family val="2"/>
    </font>
    <font>
      <b/>
      <u/>
      <sz val="12"/>
      <color theme="1"/>
      <name val="David"/>
      <family val="2"/>
    </font>
    <font>
      <b/>
      <u/>
      <sz val="16"/>
      <color rgb="FF02BAC4"/>
      <name val="David"/>
      <family val="2"/>
    </font>
    <font>
      <b/>
      <sz val="20"/>
      <color rgb="FF02BAC4"/>
      <name val="David"/>
      <family val="2"/>
    </font>
    <font>
      <b/>
      <sz val="12"/>
      <color theme="0"/>
      <name val="David"/>
      <family val="2"/>
    </font>
    <font>
      <sz val="12"/>
      <color rgb="FFFF0000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rgb="FF02BAC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5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0" fillId="0" borderId="0" xfId="0" applyAlignment="1">
      <alignment horizontal="right" wrapText="1" readingOrder="1"/>
    </xf>
    <xf numFmtId="0" fontId="0" fillId="0" borderId="0" xfId="0" applyAlignment="1">
      <alignment horizontal="right" wrapText="1" readingOrder="2"/>
    </xf>
    <xf numFmtId="0" fontId="0" fillId="0" borderId="0" xfId="0" applyAlignment="1">
      <alignment horizontal="right" readingOrder="2"/>
    </xf>
    <xf numFmtId="0" fontId="0" fillId="0" borderId="0" xfId="0" applyAlignment="1">
      <alignment horizontal="right" readingOrder="1"/>
    </xf>
    <xf numFmtId="10" fontId="0" fillId="0" borderId="0" xfId="0" applyNumberFormat="1"/>
    <xf numFmtId="49" fontId="0" fillId="0" borderId="0" xfId="0" applyNumberFormat="1"/>
    <xf numFmtId="0" fontId="6" fillId="0" borderId="0" xfId="0" applyFont="1" applyAlignment="1">
      <alignment vertical="center" readingOrder="2"/>
    </xf>
    <xf numFmtId="165" fontId="13" fillId="0" borderId="0" xfId="0" applyNumberFormat="1" applyFont="1" applyAlignment="1">
      <alignment vertical="center" readingOrder="2"/>
    </xf>
    <xf numFmtId="0" fontId="13" fillId="0" borderId="0" xfId="0" applyFont="1" applyAlignment="1">
      <alignment vertical="center" readingOrder="2"/>
    </xf>
    <xf numFmtId="0" fontId="6" fillId="0" borderId="0" xfId="0" applyFont="1" applyAlignment="1">
      <alignment horizontal="center"/>
    </xf>
    <xf numFmtId="0" fontId="8" fillId="2" borderId="13" xfId="0" applyFont="1" applyFill="1" applyBorder="1" applyAlignment="1">
      <alignment horizontal="center" vertical="center" wrapText="1" readingOrder="2"/>
    </xf>
    <xf numFmtId="0" fontId="8" fillId="2" borderId="15" xfId="0" applyFont="1" applyFill="1" applyBorder="1" applyAlignment="1">
      <alignment horizontal="center" vertical="center" wrapText="1" readingOrder="2"/>
    </xf>
    <xf numFmtId="0" fontId="6" fillId="0" borderId="0" xfId="0" applyFont="1" applyBorder="1" applyAlignment="1">
      <alignment vertical="center" readingOrder="2"/>
    </xf>
    <xf numFmtId="0" fontId="6" fillId="0" borderId="8" xfId="0" applyFont="1" applyBorder="1" applyAlignment="1">
      <alignment vertical="center" readingOrder="2"/>
    </xf>
    <xf numFmtId="0" fontId="6" fillId="0" borderId="6" xfId="0" applyFont="1" applyBorder="1" applyAlignment="1">
      <alignment vertical="center" readingOrder="2"/>
    </xf>
    <xf numFmtId="0" fontId="6" fillId="0" borderId="0" xfId="0" applyFont="1" applyBorder="1" applyAlignment="1">
      <alignment horizontal="center" vertical="center" readingOrder="2"/>
    </xf>
    <xf numFmtId="0" fontId="8" fillId="2" borderId="20" xfId="0" applyFont="1" applyFill="1" applyBorder="1" applyAlignment="1">
      <alignment horizontal="center" vertical="center" wrapText="1" readingOrder="2"/>
    </xf>
    <xf numFmtId="0" fontId="8" fillId="2" borderId="14" xfId="0" applyFont="1" applyFill="1" applyBorder="1" applyAlignment="1">
      <alignment horizontal="center" vertical="center" wrapText="1" readingOrder="2"/>
    </xf>
    <xf numFmtId="0" fontId="16" fillId="0" borderId="0" xfId="0" applyFont="1" applyBorder="1" applyAlignment="1">
      <alignment vertical="center" readingOrder="2"/>
    </xf>
    <xf numFmtId="0" fontId="18" fillId="2" borderId="17" xfId="0" applyFont="1" applyFill="1" applyBorder="1" applyAlignment="1">
      <alignment horizontal="center" vertical="center" wrapText="1" readingOrder="2"/>
    </xf>
    <xf numFmtId="0" fontId="18" fillId="2" borderId="12" xfId="0" applyFont="1" applyFill="1" applyBorder="1" applyAlignment="1">
      <alignment horizontal="center" vertical="center" wrapText="1" readingOrder="2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1" fillId="0" borderId="16" xfId="0" applyFont="1" applyBorder="1" applyAlignment="1" applyProtection="1">
      <alignment horizontal="center" vertical="center" wrapText="1" readingOrder="2"/>
      <protection locked="0"/>
    </xf>
    <xf numFmtId="0" fontId="11" fillId="0" borderId="17" xfId="0" applyFont="1" applyBorder="1" applyAlignment="1" applyProtection="1">
      <alignment horizontal="center" vertical="center" wrapText="1" readingOrder="2"/>
      <protection locked="0"/>
    </xf>
    <xf numFmtId="0" fontId="11" fillId="0" borderId="12" xfId="0" applyFont="1" applyBorder="1" applyAlignment="1" applyProtection="1">
      <alignment horizontal="center" vertical="center" wrapText="1" readingOrder="2"/>
      <protection locked="0"/>
    </xf>
    <xf numFmtId="0" fontId="11" fillId="0" borderId="18" xfId="0" applyFont="1" applyBorder="1" applyAlignment="1" applyProtection="1">
      <alignment horizontal="center" vertical="center" wrapText="1" readingOrder="2"/>
      <protection locked="0"/>
    </xf>
    <xf numFmtId="49" fontId="11" fillId="0" borderId="17" xfId="0" applyNumberFormat="1" applyFont="1" applyBorder="1" applyAlignment="1" applyProtection="1">
      <alignment horizontal="center" vertical="center" wrapText="1" readingOrder="2"/>
      <protection locked="0"/>
    </xf>
    <xf numFmtId="49" fontId="11" fillId="0" borderId="12" xfId="0" applyNumberFormat="1" applyFont="1" applyBorder="1" applyAlignment="1" applyProtection="1">
      <alignment horizontal="center" vertical="center" wrapText="1" readingOrder="2"/>
      <protection locked="0"/>
    </xf>
    <xf numFmtId="49" fontId="11" fillId="0" borderId="12" xfId="0" applyNumberFormat="1" applyFont="1" applyBorder="1" applyAlignment="1" applyProtection="1">
      <alignment horizontal="center" vertical="center" wrapText="1"/>
      <protection locked="0"/>
    </xf>
    <xf numFmtId="49" fontId="11" fillId="0" borderId="18" xfId="0" applyNumberFormat="1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2" fillId="0" borderId="17" xfId="3" applyNumberFormat="1" applyFont="1" applyBorder="1" applyAlignment="1" applyProtection="1">
      <alignment horizontal="center" vertical="center" wrapText="1" readingOrder="2"/>
      <protection locked="0"/>
    </xf>
    <xf numFmtId="0" fontId="12" fillId="0" borderId="12" xfId="3" applyNumberFormat="1" applyFont="1" applyBorder="1" applyAlignment="1" applyProtection="1">
      <alignment horizontal="center" vertical="center" wrapText="1" readingOrder="2"/>
      <protection locked="0"/>
    </xf>
    <xf numFmtId="0" fontId="12" fillId="0" borderId="12" xfId="3" applyNumberFormat="1" applyFont="1" applyBorder="1" applyAlignment="1" applyProtection="1">
      <alignment horizontal="center" vertical="center" wrapText="1"/>
      <protection locked="0"/>
    </xf>
    <xf numFmtId="0" fontId="12" fillId="0" borderId="18" xfId="3" applyNumberFormat="1" applyFont="1" applyBorder="1" applyAlignment="1" applyProtection="1">
      <alignment horizontal="center" vertical="center" wrapText="1"/>
      <protection locked="0"/>
    </xf>
    <xf numFmtId="165" fontId="11" fillId="0" borderId="17" xfId="1" applyNumberFormat="1" applyFont="1" applyBorder="1" applyAlignment="1" applyProtection="1">
      <alignment horizontal="center" vertical="center" wrapText="1" readingOrder="2"/>
      <protection locked="0"/>
    </xf>
    <xf numFmtId="165" fontId="11" fillId="0" borderId="12" xfId="1" applyNumberFormat="1" applyFont="1" applyBorder="1" applyAlignment="1" applyProtection="1">
      <alignment horizontal="center" vertical="center" wrapText="1" readingOrder="2"/>
      <protection locked="0"/>
    </xf>
    <xf numFmtId="165" fontId="11" fillId="0" borderId="18" xfId="1" applyNumberFormat="1" applyFont="1" applyBorder="1" applyAlignment="1" applyProtection="1">
      <alignment horizontal="center" vertical="center" wrapText="1" readingOrder="2"/>
      <protection locked="0"/>
    </xf>
    <xf numFmtId="165" fontId="11" fillId="0" borderId="12" xfId="1" applyNumberFormat="1" applyFont="1" applyBorder="1" applyAlignment="1" applyProtection="1">
      <alignment horizontal="center" vertical="center" wrapText="1"/>
      <protection locked="0"/>
    </xf>
    <xf numFmtId="165" fontId="11" fillId="0" borderId="18" xfId="1" applyNumberFormat="1" applyFont="1" applyBorder="1" applyAlignment="1" applyProtection="1">
      <alignment horizontal="center" vertical="center" wrapText="1"/>
      <protection locked="0"/>
    </xf>
    <xf numFmtId="165" fontId="11" fillId="0" borderId="15" xfId="1" applyNumberFormat="1" applyFont="1" applyBorder="1" applyAlignment="1" applyProtection="1">
      <alignment horizontal="center" vertical="center" wrapText="1" readingOrder="2"/>
      <protection locked="0"/>
    </xf>
    <xf numFmtId="165" fontId="11" fillId="0" borderId="19" xfId="1" applyNumberFormat="1" applyFont="1" applyBorder="1" applyAlignment="1" applyProtection="1">
      <alignment horizontal="center" vertical="center" wrapText="1" readingOrder="2"/>
      <protection locked="0"/>
    </xf>
    <xf numFmtId="165" fontId="11" fillId="0" borderId="16" xfId="1" applyNumberFormat="1" applyFont="1" applyBorder="1" applyAlignment="1" applyProtection="1">
      <alignment horizontal="center" vertical="center" wrapText="1" readingOrder="2"/>
      <protection locked="0"/>
    </xf>
    <xf numFmtId="166" fontId="11" fillId="0" borderId="17" xfId="1" applyNumberFormat="1" applyFont="1" applyBorder="1" applyAlignment="1" applyProtection="1">
      <alignment horizontal="center" vertical="center" wrapText="1" readingOrder="2"/>
      <protection locked="0"/>
    </xf>
    <xf numFmtId="166" fontId="11" fillId="0" borderId="12" xfId="1" applyNumberFormat="1" applyFont="1" applyBorder="1" applyAlignment="1" applyProtection="1">
      <alignment horizontal="center" vertical="center" wrapText="1" readingOrder="2"/>
      <protection locked="0"/>
    </xf>
    <xf numFmtId="14" fontId="11" fillId="0" borderId="12" xfId="1" applyNumberFormat="1" applyFont="1" applyBorder="1" applyAlignment="1" applyProtection="1">
      <alignment horizontal="center" vertical="center" wrapText="1" readingOrder="2"/>
      <protection locked="0"/>
    </xf>
    <xf numFmtId="166" fontId="11" fillId="0" borderId="18" xfId="1" applyNumberFormat="1" applyFont="1" applyBorder="1" applyAlignment="1" applyProtection="1">
      <alignment horizontal="center" vertical="center" wrapText="1" readingOrder="2"/>
      <protection locked="0"/>
    </xf>
    <xf numFmtId="166" fontId="11" fillId="0" borderId="15" xfId="1" applyNumberFormat="1" applyFont="1" applyBorder="1" applyAlignment="1" applyProtection="1">
      <alignment horizontal="center" vertical="center" wrapText="1" readingOrder="2"/>
      <protection locked="0"/>
    </xf>
    <xf numFmtId="166" fontId="11" fillId="0" borderId="19" xfId="1" applyNumberFormat="1" applyFont="1" applyBorder="1" applyAlignment="1" applyProtection="1">
      <alignment horizontal="center" vertical="center" wrapText="1" readingOrder="2"/>
      <protection locked="0"/>
    </xf>
    <xf numFmtId="14" fontId="11" fillId="0" borderId="19" xfId="1" applyNumberFormat="1" applyFont="1" applyBorder="1" applyAlignment="1" applyProtection="1">
      <alignment horizontal="center" vertical="center" wrapText="1" readingOrder="2"/>
      <protection locked="0"/>
    </xf>
    <xf numFmtId="166" fontId="11" fillId="0" borderId="16" xfId="1" applyNumberFormat="1" applyFont="1" applyBorder="1" applyAlignment="1" applyProtection="1">
      <alignment horizontal="center" vertical="center" wrapText="1" readingOrder="2"/>
      <protection locked="0"/>
    </xf>
    <xf numFmtId="165" fontId="11" fillId="0" borderId="14" xfId="1" applyNumberFormat="1" applyFont="1" applyBorder="1" applyAlignment="1" applyProtection="1">
      <alignment horizontal="center" vertical="center" wrapText="1" readingOrder="2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165" fontId="13" fillId="0" borderId="0" xfId="0" applyNumberFormat="1" applyFont="1" applyAlignment="1" applyProtection="1">
      <alignment vertical="center" readingOrder="2"/>
      <protection hidden="1"/>
    </xf>
    <xf numFmtId="0" fontId="13" fillId="0" borderId="0" xfId="0" applyFont="1" applyAlignment="1" applyProtection="1">
      <alignment vertical="center" readingOrder="2"/>
      <protection hidden="1"/>
    </xf>
    <xf numFmtId="0" fontId="6" fillId="0" borderId="0" xfId="0" applyFont="1" applyAlignment="1" applyProtection="1">
      <alignment horizontal="center" vertical="center" readingOrder="2"/>
      <protection hidden="1"/>
    </xf>
    <xf numFmtId="0" fontId="6" fillId="0" borderId="7" xfId="0" applyFont="1" applyBorder="1" applyAlignment="1" applyProtection="1">
      <alignment horizontal="center" vertical="center" readingOrder="2"/>
      <protection hidden="1"/>
    </xf>
    <xf numFmtId="0" fontId="6" fillId="0" borderId="1" xfId="0" applyFont="1" applyBorder="1" applyAlignment="1" applyProtection="1">
      <alignment horizontal="center" vertical="center" readingOrder="2"/>
      <protection hidden="1"/>
    </xf>
    <xf numFmtId="0" fontId="6" fillId="0" borderId="5" xfId="0" applyFont="1" applyBorder="1" applyAlignment="1" applyProtection="1">
      <alignment horizontal="center" vertical="center" readingOrder="2"/>
      <protection hidden="1"/>
    </xf>
    <xf numFmtId="14" fontId="11" fillId="3" borderId="14" xfId="0" applyNumberFormat="1" applyFont="1" applyFill="1" applyBorder="1" applyAlignment="1" applyProtection="1">
      <alignment horizontal="center" vertical="center" wrapText="1" readingOrder="2"/>
      <protection hidden="1"/>
    </xf>
    <xf numFmtId="0" fontId="19" fillId="0" borderId="0" xfId="0" applyFont="1" applyAlignment="1">
      <alignment vertical="center" readingOrder="2"/>
    </xf>
    <xf numFmtId="0" fontId="19" fillId="0" borderId="0" xfId="0" applyFont="1" applyAlignment="1" applyProtection="1">
      <alignment vertical="center" readingOrder="1"/>
      <protection hidden="1"/>
    </xf>
    <xf numFmtId="0" fontId="19" fillId="0" borderId="0" xfId="0" applyFont="1" applyAlignment="1" applyProtection="1">
      <alignment horizontal="center" vertical="center" readingOrder="2"/>
      <protection hidden="1"/>
    </xf>
    <xf numFmtId="0" fontId="4" fillId="0" borderId="7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0" borderId="6" xfId="0" applyFont="1" applyBorder="1"/>
    <xf numFmtId="0" fontId="4" fillId="0" borderId="0" xfId="0" applyFont="1" applyBorder="1"/>
    <xf numFmtId="0" fontId="0" fillId="0" borderId="6" xfId="0" applyBorder="1" applyAlignment="1">
      <alignment readingOrder="2"/>
    </xf>
    <xf numFmtId="0" fontId="0" fillId="0" borderId="0" xfId="0" applyNumberFormat="1" applyBorder="1"/>
    <xf numFmtId="0" fontId="4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4" fontId="11" fillId="0" borderId="17" xfId="0" applyNumberFormat="1" applyFont="1" applyBorder="1" applyAlignment="1" applyProtection="1">
      <alignment horizontal="center" vertical="center" wrapText="1" readingOrder="2"/>
      <protection locked="0"/>
    </xf>
    <xf numFmtId="14" fontId="11" fillId="0" borderId="12" xfId="0" applyNumberFormat="1" applyFont="1" applyBorder="1" applyAlignment="1" applyProtection="1">
      <alignment horizontal="center" vertical="center" wrapText="1" readingOrder="2"/>
      <protection locked="0"/>
    </xf>
    <xf numFmtId="14" fontId="11" fillId="0" borderId="18" xfId="0" applyNumberFormat="1" applyFont="1" applyBorder="1" applyAlignment="1" applyProtection="1">
      <alignment horizontal="center" vertical="center" wrapText="1" readingOrder="2"/>
      <protection locked="0"/>
    </xf>
    <xf numFmtId="14" fontId="0" fillId="0" borderId="0" xfId="0" applyNumberFormat="1" applyBorder="1"/>
    <xf numFmtId="0" fontId="18" fillId="2" borderId="24" xfId="0" applyFont="1" applyFill="1" applyBorder="1" applyAlignment="1">
      <alignment horizontal="center" vertical="center" wrapText="1" readingOrder="2"/>
    </xf>
    <xf numFmtId="0" fontId="17" fillId="0" borderId="0" xfId="0" applyFont="1" applyFill="1" applyBorder="1" applyAlignment="1">
      <alignment vertical="center" readingOrder="2"/>
    </xf>
    <xf numFmtId="0" fontId="0" fillId="5" borderId="24" xfId="0" applyFill="1" applyBorder="1" applyProtection="1">
      <protection locked="0"/>
    </xf>
    <xf numFmtId="0" fontId="0" fillId="0" borderId="0" xfId="0" applyProtection="1">
      <protection hidden="1"/>
    </xf>
    <xf numFmtId="0" fontId="7" fillId="4" borderId="6" xfId="0" applyFont="1" applyFill="1" applyBorder="1" applyAlignment="1">
      <alignment horizontal="center" vertical="center" readingOrder="2"/>
    </xf>
    <xf numFmtId="0" fontId="7" fillId="4" borderId="0" xfId="0" applyFont="1" applyFill="1" applyBorder="1" applyAlignment="1">
      <alignment horizontal="center" vertical="center" readingOrder="2"/>
    </xf>
    <xf numFmtId="0" fontId="7" fillId="4" borderId="8" xfId="0" applyFont="1" applyFill="1" applyBorder="1" applyAlignment="1">
      <alignment horizontal="center" vertical="center" readingOrder="2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readingOrder="2"/>
    </xf>
    <xf numFmtId="0" fontId="3" fillId="0" borderId="0" xfId="0" applyFont="1" applyBorder="1" applyAlignment="1">
      <alignment horizontal="center" vertical="center" readingOrder="2"/>
    </xf>
    <xf numFmtId="0" fontId="8" fillId="2" borderId="13" xfId="0" applyFont="1" applyFill="1" applyBorder="1" applyAlignment="1">
      <alignment horizontal="center" vertical="center" wrapText="1" readingOrder="2"/>
    </xf>
    <xf numFmtId="0" fontId="8" fillId="2" borderId="20" xfId="0" applyFont="1" applyFill="1" applyBorder="1" applyAlignment="1">
      <alignment horizontal="center" vertical="center" wrapText="1" readingOrder="2"/>
    </xf>
    <xf numFmtId="0" fontId="8" fillId="2" borderId="17" xfId="0" applyFont="1" applyFill="1" applyBorder="1" applyAlignment="1">
      <alignment horizontal="center" vertical="center" wrapText="1" readingOrder="2"/>
    </xf>
    <xf numFmtId="0" fontId="8" fillId="2" borderId="12" xfId="0" applyFont="1" applyFill="1" applyBorder="1" applyAlignment="1">
      <alignment horizontal="center" vertical="center" wrapText="1" readingOrder="2"/>
    </xf>
    <xf numFmtId="0" fontId="8" fillId="2" borderId="15" xfId="0" applyFont="1" applyFill="1" applyBorder="1" applyAlignment="1">
      <alignment horizontal="center" vertical="center" wrapText="1" readingOrder="2"/>
    </xf>
    <xf numFmtId="0" fontId="8" fillId="2" borderId="19" xfId="0" applyFont="1" applyFill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 vertical="center" readingOrder="2"/>
    </xf>
    <xf numFmtId="9" fontId="7" fillId="3" borderId="20" xfId="2" applyNumberFormat="1" applyFont="1" applyFill="1" applyBorder="1" applyAlignment="1" applyProtection="1">
      <alignment horizontal="center" vertical="center" readingOrder="2"/>
      <protection hidden="1"/>
    </xf>
    <xf numFmtId="9" fontId="7" fillId="3" borderId="14" xfId="2" applyNumberFormat="1" applyFont="1" applyFill="1" applyBorder="1" applyAlignment="1" applyProtection="1">
      <alignment horizontal="center" vertical="center" readingOrder="2"/>
      <protection hidden="1"/>
    </xf>
    <xf numFmtId="165" fontId="7" fillId="3" borderId="12" xfId="1" applyNumberFormat="1" applyFont="1" applyFill="1" applyBorder="1" applyAlignment="1" applyProtection="1">
      <alignment horizontal="center" vertical="center" readingOrder="2"/>
      <protection hidden="1"/>
    </xf>
    <xf numFmtId="165" fontId="7" fillId="3" borderId="18" xfId="1" applyNumberFormat="1" applyFont="1" applyFill="1" applyBorder="1" applyAlignment="1" applyProtection="1">
      <alignment horizontal="center" vertical="center" readingOrder="2"/>
      <protection hidden="1"/>
    </xf>
    <xf numFmtId="9" fontId="7" fillId="3" borderId="19" xfId="2" applyNumberFormat="1" applyFont="1" applyFill="1" applyBorder="1" applyAlignment="1" applyProtection="1">
      <alignment horizontal="center" vertical="center" readingOrder="2"/>
      <protection hidden="1"/>
    </xf>
    <xf numFmtId="9" fontId="7" fillId="3" borderId="16" xfId="2" applyNumberFormat="1" applyFont="1" applyFill="1" applyBorder="1" applyAlignment="1" applyProtection="1">
      <alignment horizontal="center" vertical="center" readingOrder="2"/>
      <protection hidden="1"/>
    </xf>
    <xf numFmtId="0" fontId="8" fillId="2" borderId="13" xfId="0" applyFont="1" applyFill="1" applyBorder="1" applyAlignment="1">
      <alignment horizontal="right" vertical="center" wrapText="1" readingOrder="2"/>
    </xf>
    <xf numFmtId="0" fontId="8" fillId="2" borderId="20" xfId="0" applyFont="1" applyFill="1" applyBorder="1" applyAlignment="1">
      <alignment horizontal="right" vertical="center" wrapText="1" readingOrder="2"/>
    </xf>
    <xf numFmtId="0" fontId="8" fillId="2" borderId="15" xfId="0" applyFont="1" applyFill="1" applyBorder="1" applyAlignment="1">
      <alignment horizontal="right" vertical="center" wrapText="1" readingOrder="2"/>
    </xf>
    <xf numFmtId="0" fontId="8" fillId="2" borderId="19" xfId="0" applyFont="1" applyFill="1" applyBorder="1" applyAlignment="1">
      <alignment horizontal="right" vertical="center" wrapText="1" readingOrder="2"/>
    </xf>
    <xf numFmtId="0" fontId="17" fillId="0" borderId="0" xfId="0" applyFont="1" applyFill="1" applyBorder="1" applyAlignment="1">
      <alignment horizontal="right" vertical="center" readingOrder="2"/>
    </xf>
    <xf numFmtId="0" fontId="8" fillId="2" borderId="17" xfId="0" applyFont="1" applyFill="1" applyBorder="1" applyAlignment="1">
      <alignment horizontal="right" vertical="center" wrapText="1" readingOrder="2"/>
    </xf>
    <xf numFmtId="0" fontId="8" fillId="2" borderId="12" xfId="0" applyFont="1" applyFill="1" applyBorder="1" applyAlignment="1">
      <alignment horizontal="right" vertical="center" wrapText="1" readingOrder="2"/>
    </xf>
    <xf numFmtId="0" fontId="10" fillId="3" borderId="17" xfId="0" applyFont="1" applyFill="1" applyBorder="1" applyAlignment="1">
      <alignment horizontal="right" vertical="center" wrapText="1" readingOrder="2"/>
    </xf>
    <xf numFmtId="0" fontId="10" fillId="3" borderId="12" xfId="0" applyFont="1" applyFill="1" applyBorder="1" applyAlignment="1">
      <alignment horizontal="right" vertical="center" wrapText="1" readingOrder="2"/>
    </xf>
    <xf numFmtId="0" fontId="10" fillId="3" borderId="18" xfId="0" applyFont="1" applyFill="1" applyBorder="1" applyAlignment="1">
      <alignment horizontal="right" vertical="center" wrapText="1" readingOrder="2"/>
    </xf>
    <xf numFmtId="0" fontId="9" fillId="0" borderId="7" xfId="0" applyFont="1" applyBorder="1" applyAlignment="1" applyProtection="1">
      <alignment horizontal="right" vertical="top" wrapText="1"/>
      <protection locked="0"/>
    </xf>
    <xf numFmtId="0" fontId="9" fillId="0" borderId="1" xfId="0" applyFont="1" applyBorder="1" applyAlignment="1" applyProtection="1">
      <alignment horizontal="right" vertical="top" wrapText="1"/>
      <protection locked="0"/>
    </xf>
    <xf numFmtId="0" fontId="9" fillId="0" borderId="5" xfId="0" applyFont="1" applyBorder="1" applyAlignment="1" applyProtection="1">
      <alignment horizontal="right" vertical="top" wrapText="1"/>
      <protection locked="0"/>
    </xf>
    <xf numFmtId="0" fontId="9" fillId="0" borderId="6" xfId="0" applyFont="1" applyBorder="1" applyAlignment="1" applyProtection="1">
      <alignment horizontal="right" vertical="top" wrapText="1"/>
      <protection locked="0"/>
    </xf>
    <xf numFmtId="0" fontId="9" fillId="0" borderId="0" xfId="0" applyFont="1" applyBorder="1" applyAlignment="1" applyProtection="1">
      <alignment horizontal="right" vertical="top" wrapText="1"/>
      <protection locked="0"/>
    </xf>
    <xf numFmtId="0" fontId="9" fillId="0" borderId="8" xfId="0" applyFont="1" applyBorder="1" applyAlignment="1" applyProtection="1">
      <alignment horizontal="right" vertical="top" wrapText="1"/>
      <protection locked="0"/>
    </xf>
    <xf numFmtId="0" fontId="9" fillId="0" borderId="9" xfId="0" applyFont="1" applyBorder="1" applyAlignment="1" applyProtection="1">
      <alignment horizontal="right" vertical="top" wrapText="1"/>
      <protection locked="0"/>
    </xf>
    <xf numFmtId="0" fontId="9" fillId="0" borderId="10" xfId="0" applyFont="1" applyBorder="1" applyAlignment="1" applyProtection="1">
      <alignment horizontal="right" vertical="top" wrapText="1"/>
      <protection locked="0"/>
    </xf>
    <xf numFmtId="0" fontId="9" fillId="0" borderId="11" xfId="0" applyFont="1" applyBorder="1" applyAlignment="1" applyProtection="1">
      <alignment horizontal="right" vertical="top" wrapText="1"/>
      <protection locked="0"/>
    </xf>
    <xf numFmtId="0" fontId="14" fillId="3" borderId="2" xfId="0" applyFont="1" applyFill="1" applyBorder="1" applyAlignment="1">
      <alignment horizontal="center" vertical="center" readingOrder="2"/>
    </xf>
    <xf numFmtId="0" fontId="14" fillId="3" borderId="3" xfId="0" applyFont="1" applyFill="1" applyBorder="1" applyAlignment="1">
      <alignment horizontal="center" vertical="center" readingOrder="2"/>
    </xf>
    <xf numFmtId="0" fontId="14" fillId="3" borderId="4" xfId="0" applyFont="1" applyFill="1" applyBorder="1" applyAlignment="1">
      <alignment horizontal="center" vertical="center" readingOrder="2"/>
    </xf>
    <xf numFmtId="0" fontId="7" fillId="4" borderId="9" xfId="0" applyFont="1" applyFill="1" applyBorder="1" applyAlignment="1">
      <alignment horizontal="center" vertical="center" readingOrder="2"/>
    </xf>
    <xf numFmtId="0" fontId="7" fillId="4" borderId="10" xfId="0" applyFont="1" applyFill="1" applyBorder="1" applyAlignment="1">
      <alignment horizontal="center" vertical="center" readingOrder="2"/>
    </xf>
    <xf numFmtId="0" fontId="7" fillId="4" borderId="11" xfId="0" applyFont="1" applyFill="1" applyBorder="1" applyAlignment="1">
      <alignment horizontal="center" vertical="center" readingOrder="2"/>
    </xf>
    <xf numFmtId="0" fontId="10" fillId="3" borderId="13" xfId="0" applyFont="1" applyFill="1" applyBorder="1" applyAlignment="1">
      <alignment horizontal="right" vertical="center" wrapText="1" readingOrder="2"/>
    </xf>
    <xf numFmtId="0" fontId="10" fillId="3" borderId="20" xfId="0" applyFont="1" applyFill="1" applyBorder="1" applyAlignment="1">
      <alignment horizontal="right" vertical="center" wrapText="1" readingOrder="2"/>
    </xf>
    <xf numFmtId="0" fontId="10" fillId="3" borderId="14" xfId="0" applyFont="1" applyFill="1" applyBorder="1" applyAlignment="1">
      <alignment horizontal="right" vertical="center" wrapText="1" readingOrder="2"/>
    </xf>
    <xf numFmtId="0" fontId="10" fillId="3" borderId="21" xfId="0" applyFont="1" applyFill="1" applyBorder="1" applyAlignment="1">
      <alignment horizontal="right" vertical="center" wrapText="1"/>
    </xf>
    <xf numFmtId="0" fontId="10" fillId="3" borderId="22" xfId="0" applyFont="1" applyFill="1" applyBorder="1" applyAlignment="1">
      <alignment horizontal="right" vertical="center" wrapText="1"/>
    </xf>
    <xf numFmtId="0" fontId="10" fillId="3" borderId="23" xfId="0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/>
    </xf>
    <xf numFmtId="0" fontId="10" fillId="3" borderId="15" xfId="0" applyFont="1" applyFill="1" applyBorder="1" applyAlignment="1">
      <alignment horizontal="right" vertical="center" wrapText="1" readingOrder="2"/>
    </xf>
    <xf numFmtId="0" fontId="10" fillId="3" borderId="19" xfId="0" applyFont="1" applyFill="1" applyBorder="1" applyAlignment="1">
      <alignment horizontal="right" vertical="center" wrapText="1" readingOrder="2"/>
    </xf>
    <xf numFmtId="0" fontId="10" fillId="3" borderId="16" xfId="0" applyFont="1" applyFill="1" applyBorder="1" applyAlignment="1">
      <alignment horizontal="right" vertical="center" wrapText="1" readingOrder="2"/>
    </xf>
  </cellXfs>
  <cellStyles count="4">
    <cellStyle name="Currency" xfId="1" builtinId="4"/>
    <cellStyle name="Normal" xfId="0" builtinId="0"/>
    <cellStyle name="Percent" xfId="2" builtinId="5"/>
    <cellStyle name="היפר-קישור" xfId="3" builtinId="8"/>
  </cellStyles>
  <dxfs count="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1000125</xdr:colOff>
      <xdr:row>39</xdr:row>
      <xdr:rowOff>92075</xdr:rowOff>
    </xdr:from>
    <xdr:to>
      <xdr:col>5</xdr:col>
      <xdr:colOff>191434</xdr:colOff>
      <xdr:row>59</xdr:row>
      <xdr:rowOff>55448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C0681A85-F8C0-4081-8071-4C14CE8ACEF0}"/>
            </a:ext>
          </a:extLst>
        </xdr:cNvPr>
        <xdr:cNvGrpSpPr/>
      </xdr:nvGrpSpPr>
      <xdr:grpSpPr>
        <a:xfrm>
          <a:off x="11231155166" y="9403715"/>
          <a:ext cx="3694729" cy="3712413"/>
          <a:chOff x="-772459" y="6226709"/>
          <a:chExt cx="3706159" cy="3814648"/>
        </a:xfrm>
      </xdr:grpSpPr>
      <xdr:pic>
        <xdr:nvPicPr>
          <xdr:cNvPr id="6" name="גרפיקה 17">
            <a:extLst>
              <a:ext uri="{FF2B5EF4-FFF2-40B4-BE49-F238E27FC236}">
                <a16:creationId xmlns:a16="http://schemas.microsoft.com/office/drawing/2014/main" id="{15F152C3-33C1-4E31-B80D-CF3E8EA5AA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 rot="1624941" flipV="1">
            <a:off x="-772459" y="6226709"/>
            <a:ext cx="3284918" cy="3814648"/>
          </a:xfrm>
          <a:prstGeom prst="rect">
            <a:avLst/>
          </a:prstGeom>
        </xdr:spPr>
      </xdr:pic>
      <xdr:sp macro="" textlink="">
        <xdr:nvSpPr>
          <xdr:cNvPr id="7" name="מלבן 11">
            <a:extLst>
              <a:ext uri="{FF2B5EF4-FFF2-40B4-BE49-F238E27FC236}">
                <a16:creationId xmlns:a16="http://schemas.microsoft.com/office/drawing/2014/main" id="{D74DD43D-8072-4011-BF23-6DD046997F0A}"/>
              </a:ext>
            </a:extLst>
          </xdr:cNvPr>
          <xdr:cNvSpPr/>
        </xdr:nvSpPr>
        <xdr:spPr>
          <a:xfrm>
            <a:off x="349763" y="7171173"/>
            <a:ext cx="2583937" cy="815774"/>
          </a:xfrm>
          <a:prstGeom prst="rect">
            <a:avLst/>
          </a:prstGeom>
          <a:ln>
            <a:noFill/>
          </a:ln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rtl="1"/>
            <a:r>
              <a:rPr lang="he-IL" sz="1200">
                <a:solidFill>
                  <a:srgbClr val="565350"/>
                </a:solidFill>
                <a:latin typeface="Fb RoniBe" panose="02020503050405020304" pitchFamily="18" charset="-79"/>
                <a:cs typeface="Fb RoniBe" panose="02020503050405020304" pitchFamily="18" charset="-79"/>
              </a:rPr>
              <a:t>את מסמכי בקשת ההלוואה</a:t>
            </a:r>
          </a:p>
          <a:p>
            <a:pPr algn="ctr" rtl="1"/>
            <a:r>
              <a:rPr lang="he-IL" sz="1200">
                <a:solidFill>
                  <a:srgbClr val="565350"/>
                </a:solidFill>
                <a:latin typeface="Fb RoniBe" panose="02020503050405020304" pitchFamily="18" charset="-79"/>
                <a:cs typeface="Fb RoniBe" panose="02020503050405020304" pitchFamily="18" charset="-79"/>
              </a:rPr>
              <a:t>יש לשלוח למייל הבקשות:</a:t>
            </a:r>
          </a:p>
          <a:p>
            <a:pPr algn="ctr" rtl="1"/>
            <a:endParaRPr lang="en-US" sz="1100">
              <a:solidFill>
                <a:srgbClr val="565350"/>
              </a:solidFill>
              <a:latin typeface="Fb RoniBe" panose="02020503050405020304" pitchFamily="18" charset="-79"/>
              <a:cs typeface="Fb RoniBe" panose="02020503050405020304" pitchFamily="18" charset="-79"/>
            </a:endParaRPr>
          </a:p>
          <a:p>
            <a:pPr algn="ctr" rtl="1"/>
            <a:r>
              <a:rPr lang="en-US" sz="1400" b="1">
                <a:solidFill>
                  <a:srgbClr val="56535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real-estate@tarya.co.il</a:t>
            </a:r>
            <a:endParaRPr lang="he-IL" sz="1400" b="1">
              <a:solidFill>
                <a:srgbClr val="56535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5EE4E-3E62-4621-AD5C-813B71C2F73C}">
  <sheetPr codeName="Sheet1"/>
  <dimension ref="B3:M84"/>
  <sheetViews>
    <sheetView showGridLines="0" rightToLeft="1" tabSelected="1" view="pageLayout" zoomScale="85" zoomScaleNormal="85" zoomScalePageLayoutView="85" workbookViewId="0">
      <selection activeCell="D12" sqref="D12:E12"/>
    </sheetView>
  </sheetViews>
  <sheetFormatPr defaultColWidth="8.796875" defaultRowHeight="15.6" x14ac:dyDescent="0.25"/>
  <cols>
    <col min="1" max="1" width="8.796875" style="11"/>
    <col min="2" max="3" width="17.5" style="11" customWidth="1"/>
    <col min="4" max="4" width="25" style="11" customWidth="1"/>
    <col min="5" max="5" width="22.796875" style="11" customWidth="1"/>
    <col min="6" max="6" width="22.5" style="11" customWidth="1"/>
    <col min="7" max="7" width="21.796875" style="11" customWidth="1"/>
    <col min="8" max="8" width="22.19921875" style="11" customWidth="1"/>
    <col min="9" max="9" width="16.69921875" style="11" bestFit="1" customWidth="1"/>
    <col min="10" max="10" width="7.5" style="11" bestFit="1" customWidth="1"/>
    <col min="11" max="11" width="9.69921875" style="11" bestFit="1" customWidth="1"/>
    <col min="12" max="12" width="1.69921875" style="11" bestFit="1" customWidth="1"/>
    <col min="13" max="16384" width="8.796875" style="11"/>
  </cols>
  <sheetData>
    <row r="3" spans="2:8" ht="16.2" thickBot="1" x14ac:dyDescent="0.3"/>
    <row r="4" spans="2:8" ht="40.5" customHeight="1" thickBot="1" x14ac:dyDescent="0.3">
      <c r="B4" s="136" t="s">
        <v>67</v>
      </c>
      <c r="C4" s="137"/>
      <c r="D4" s="137"/>
      <c r="E4" s="137"/>
      <c r="F4" s="137"/>
      <c r="G4" s="137"/>
      <c r="H4" s="138"/>
    </row>
    <row r="5" spans="2:8" ht="16.2" thickBot="1" x14ac:dyDescent="0.3">
      <c r="B5" s="19"/>
      <c r="C5" s="17"/>
      <c r="D5" s="17"/>
      <c r="E5" s="17"/>
      <c r="F5" s="17"/>
      <c r="G5" s="17"/>
      <c r="H5" s="18"/>
    </row>
    <row r="6" spans="2:8" x14ac:dyDescent="0.25">
      <c r="B6" s="15" t="s">
        <v>81</v>
      </c>
      <c r="C6" s="67">
        <f ca="1">TODAY()</f>
        <v>44299</v>
      </c>
      <c r="D6" s="17"/>
      <c r="E6" s="96" t="s">
        <v>66</v>
      </c>
      <c r="F6" s="98"/>
      <c r="G6" s="98"/>
      <c r="H6" s="99"/>
    </row>
    <row r="7" spans="2:8" ht="16.2" thickBot="1" x14ac:dyDescent="0.3">
      <c r="B7" s="16" t="s">
        <v>0</v>
      </c>
      <c r="C7" s="29"/>
      <c r="D7" s="17"/>
      <c r="E7" s="97"/>
      <c r="F7" s="100"/>
      <c r="G7" s="100"/>
      <c r="H7" s="101"/>
    </row>
    <row r="8" spans="2:8" x14ac:dyDescent="0.25">
      <c r="B8" s="19"/>
      <c r="C8" s="20"/>
      <c r="D8" s="20"/>
      <c r="E8" s="17"/>
      <c r="F8" s="17"/>
      <c r="G8" s="17"/>
      <c r="H8" s="18"/>
    </row>
    <row r="9" spans="2:8" ht="18.600000000000001" thickBot="1" x14ac:dyDescent="0.3">
      <c r="B9" s="102" t="s">
        <v>3</v>
      </c>
      <c r="C9" s="103"/>
      <c r="D9" s="110" t="s">
        <v>41</v>
      </c>
      <c r="E9" s="110"/>
      <c r="F9" s="17"/>
      <c r="G9" s="17"/>
      <c r="H9" s="18"/>
    </row>
    <row r="10" spans="2:8" x14ac:dyDescent="0.25">
      <c r="B10" s="104" t="s">
        <v>4</v>
      </c>
      <c r="C10" s="105"/>
      <c r="D10" s="111" t="e">
        <f>IF(OR(C7=ערכים!B2,C7=ערכים!B3),D70+D70*0.005*1.17,D70+D70*(D71/12/100+1%)*1.17)/H70</f>
        <v>#DIV/0!</v>
      </c>
      <c r="E10" s="112"/>
      <c r="F10" s="17"/>
      <c r="G10" s="17"/>
      <c r="H10" s="18"/>
    </row>
    <row r="11" spans="2:8" ht="31.5" customHeight="1" x14ac:dyDescent="0.25">
      <c r="B11" s="106" t="s">
        <v>5</v>
      </c>
      <c r="C11" s="107"/>
      <c r="D11" s="113">
        <f ca="1">SUMIF(E21:H21,ערכים!B3,E45:H45)-SUM(D48:D67)+SUM(K48:L67)</f>
        <v>0</v>
      </c>
      <c r="E11" s="114"/>
      <c r="F11" s="17"/>
      <c r="G11" s="17"/>
      <c r="H11" s="18"/>
    </row>
    <row r="12" spans="2:8" ht="16.2" thickBot="1" x14ac:dyDescent="0.3">
      <c r="B12" s="108" t="s">
        <v>6</v>
      </c>
      <c r="C12" s="109"/>
      <c r="D12" s="115" t="e">
        <f ca="1">-PMT(IF(C7=ערכים!A4,7.5%/12,5.5%/12),E71,IF(OR(C7=ערכים!B2,C7=ערכים!B3),D70*1.005*1.17,D70*(1+(D71/12/100+1%)*1.17)))/D11</f>
        <v>#NUM!</v>
      </c>
      <c r="E12" s="116"/>
      <c r="F12" s="17"/>
      <c r="G12" s="17"/>
      <c r="H12" s="18"/>
    </row>
    <row r="13" spans="2:8" x14ac:dyDescent="0.25">
      <c r="B13" s="19"/>
      <c r="C13" s="20"/>
      <c r="D13" s="20"/>
      <c r="E13" s="17"/>
      <c r="F13" s="17"/>
      <c r="G13" s="17"/>
      <c r="H13" s="18"/>
    </row>
    <row r="14" spans="2:8" x14ac:dyDescent="0.25">
      <c r="B14" s="93" t="s">
        <v>68</v>
      </c>
      <c r="C14" s="94"/>
      <c r="D14" s="94"/>
      <c r="E14" s="94"/>
      <c r="F14" s="94"/>
      <c r="G14" s="94"/>
      <c r="H14" s="95"/>
    </row>
    <row r="15" spans="2:8" x14ac:dyDescent="0.25">
      <c r="B15" s="93" t="s">
        <v>135</v>
      </c>
      <c r="C15" s="94"/>
      <c r="D15" s="94"/>
      <c r="E15" s="94"/>
      <c r="F15" s="94"/>
      <c r="G15" s="94"/>
      <c r="H15" s="95"/>
    </row>
    <row r="16" spans="2:8" ht="16.2" thickBot="1" x14ac:dyDescent="0.3">
      <c r="B16" s="139" t="s">
        <v>85</v>
      </c>
      <c r="C16" s="140"/>
      <c r="D16" s="140"/>
      <c r="E16" s="140"/>
      <c r="F16" s="140"/>
      <c r="G16" s="140"/>
      <c r="H16" s="141"/>
    </row>
    <row r="17" spans="2:8" x14ac:dyDescent="0.25">
      <c r="B17" s="17"/>
      <c r="C17" s="20"/>
      <c r="D17" s="20"/>
      <c r="E17" s="17"/>
      <c r="F17" s="17"/>
      <c r="G17" s="17"/>
      <c r="H17" s="17"/>
    </row>
    <row r="18" spans="2:8" ht="25.8" thickBot="1" x14ac:dyDescent="0.3">
      <c r="B18" s="121" t="s">
        <v>86</v>
      </c>
      <c r="C18" s="121"/>
      <c r="D18" s="121"/>
      <c r="E18" s="121"/>
      <c r="F18" s="121"/>
      <c r="G18" s="121"/>
      <c r="H18" s="121"/>
    </row>
    <row r="19" spans="2:8" ht="15.75" customHeight="1" x14ac:dyDescent="0.25">
      <c r="B19" s="23"/>
      <c r="C19" s="23"/>
      <c r="D19" s="23"/>
      <c r="E19" s="64" t="str">
        <f>IF(AND(NOT(ISBLANK(E21)),OR(ISBLANK(E22),ISBLANK(E23),ISBLANK(E24),ISBLANK(E25),ISBLANK(E26),ISBLANK(E27),ISBLANK(E29),ISBLANK(E30),ISBLANK(E31),ISBLANK(E32),ISBLANK(E33),ISBLANK(E34),ISBLANK(E35),ISBLANK(E36),ISBLANK(E37),ISBLANK(E38),ISBLANK(E39),ISBLANK(E40))),"נדרש להשלים נתונים","")</f>
        <v/>
      </c>
      <c r="F19" s="65" t="str">
        <f t="shared" ref="F19:H19" si="0">IF(AND(NOT(ISBLANK(F21)),OR(ISBLANK(F22),ISBLANK(F23),ISBLANK(F24),ISBLANK(F25),ISBLANK(F26),ISBLANK(F27),ISBLANK(F29),ISBLANK(F30),ISBLANK(F31),ISBLANK(F32),ISBLANK(F33),ISBLANK(F34),ISBLANK(F35),ISBLANK(F36),ISBLANK(F37),ISBLANK(F38),ISBLANK(F39),ISBLANK(F40))),"נדרש להשלים נתונים","")</f>
        <v/>
      </c>
      <c r="G19" s="65" t="str">
        <f t="shared" si="0"/>
        <v/>
      </c>
      <c r="H19" s="66" t="str">
        <f t="shared" si="0"/>
        <v/>
      </c>
    </row>
    <row r="20" spans="2:8" ht="16.5" customHeight="1" thickBot="1" x14ac:dyDescent="0.3">
      <c r="B20" s="23"/>
      <c r="C20" s="23"/>
      <c r="D20" s="23"/>
      <c r="E20" s="24" t="s">
        <v>7</v>
      </c>
      <c r="F20" s="25" t="s">
        <v>8</v>
      </c>
      <c r="G20" s="26" t="s">
        <v>42</v>
      </c>
      <c r="H20" s="27" t="s">
        <v>69</v>
      </c>
    </row>
    <row r="21" spans="2:8" x14ac:dyDescent="0.25">
      <c r="B21" s="142" t="s">
        <v>9</v>
      </c>
      <c r="C21" s="143"/>
      <c r="D21" s="144"/>
      <c r="E21" s="30"/>
      <c r="F21" s="31"/>
      <c r="G21" s="31"/>
      <c r="H21" s="32"/>
    </row>
    <row r="22" spans="2:8" x14ac:dyDescent="0.25">
      <c r="B22" s="124" t="s">
        <v>2</v>
      </c>
      <c r="C22" s="125"/>
      <c r="D22" s="126"/>
      <c r="E22" s="33"/>
      <c r="F22" s="34"/>
      <c r="G22" s="35"/>
      <c r="H22" s="36"/>
    </row>
    <row r="23" spans="2:8" x14ac:dyDescent="0.25">
      <c r="B23" s="124" t="s">
        <v>11</v>
      </c>
      <c r="C23" s="125"/>
      <c r="D23" s="126"/>
      <c r="E23" s="30"/>
      <c r="F23" s="31"/>
      <c r="G23" s="37"/>
      <c r="H23" s="38"/>
    </row>
    <row r="24" spans="2:8" x14ac:dyDescent="0.25">
      <c r="B24" s="124" t="s">
        <v>12</v>
      </c>
      <c r="C24" s="125"/>
      <c r="D24" s="126"/>
      <c r="E24" s="30"/>
      <c r="F24" s="31"/>
      <c r="G24" s="37"/>
      <c r="H24" s="38"/>
    </row>
    <row r="25" spans="2:8" x14ac:dyDescent="0.25">
      <c r="B25" s="124" t="s">
        <v>13</v>
      </c>
      <c r="C25" s="125"/>
      <c r="D25" s="126"/>
      <c r="E25" s="39"/>
      <c r="F25" s="40"/>
      <c r="G25" s="41"/>
      <c r="H25" s="42"/>
    </row>
    <row r="26" spans="2:8" x14ac:dyDescent="0.25">
      <c r="B26" s="124" t="s">
        <v>14</v>
      </c>
      <c r="C26" s="125"/>
      <c r="D26" s="126"/>
      <c r="E26" s="33"/>
      <c r="F26" s="34"/>
      <c r="G26" s="35"/>
      <c r="H26" s="36"/>
    </row>
    <row r="27" spans="2:8" x14ac:dyDescent="0.25">
      <c r="B27" s="124" t="s">
        <v>15</v>
      </c>
      <c r="C27" s="125"/>
      <c r="D27" s="126"/>
      <c r="E27" s="30"/>
      <c r="F27" s="31"/>
      <c r="G27" s="31"/>
      <c r="H27" s="32"/>
    </row>
    <row r="28" spans="2:8" x14ac:dyDescent="0.25">
      <c r="B28" s="145" t="s">
        <v>90</v>
      </c>
      <c r="C28" s="146"/>
      <c r="D28" s="147"/>
      <c r="E28" s="85"/>
      <c r="F28" s="86"/>
      <c r="G28" s="86"/>
      <c r="H28" s="87"/>
    </row>
    <row r="29" spans="2:8" x14ac:dyDescent="0.25">
      <c r="B29" s="124" t="s">
        <v>18</v>
      </c>
      <c r="C29" s="125"/>
      <c r="D29" s="126"/>
      <c r="E29" s="30"/>
      <c r="F29" s="31"/>
      <c r="G29" s="31"/>
      <c r="H29" s="32"/>
    </row>
    <row r="30" spans="2:8" x14ac:dyDescent="0.25">
      <c r="B30" s="124" t="s">
        <v>21</v>
      </c>
      <c r="C30" s="125"/>
      <c r="D30" s="126"/>
      <c r="E30" s="30"/>
      <c r="F30" s="31"/>
      <c r="G30" s="31"/>
      <c r="H30" s="32"/>
    </row>
    <row r="31" spans="2:8" x14ac:dyDescent="0.25">
      <c r="B31" s="124" t="s">
        <v>22</v>
      </c>
      <c r="C31" s="125"/>
      <c r="D31" s="126"/>
      <c r="E31" s="30"/>
      <c r="F31" s="31"/>
      <c r="G31" s="31"/>
      <c r="H31" s="32"/>
    </row>
    <row r="32" spans="2:8" x14ac:dyDescent="0.25">
      <c r="B32" s="124" t="s">
        <v>25</v>
      </c>
      <c r="C32" s="125"/>
      <c r="D32" s="126"/>
      <c r="E32" s="30"/>
      <c r="F32" s="31"/>
      <c r="G32" s="31"/>
      <c r="H32" s="32"/>
    </row>
    <row r="33" spans="2:13" x14ac:dyDescent="0.25">
      <c r="B33" s="124" t="s">
        <v>28</v>
      </c>
      <c r="C33" s="125"/>
      <c r="D33" s="126"/>
      <c r="E33" s="30"/>
      <c r="F33" s="31"/>
      <c r="G33" s="31"/>
      <c r="H33" s="32"/>
    </row>
    <row r="34" spans="2:13" x14ac:dyDescent="0.25">
      <c r="B34" s="124" t="s">
        <v>31</v>
      </c>
      <c r="C34" s="125"/>
      <c r="D34" s="126"/>
      <c r="E34" s="30"/>
      <c r="F34" s="31"/>
      <c r="G34" s="37"/>
      <c r="H34" s="38"/>
    </row>
    <row r="35" spans="2:13" x14ac:dyDescent="0.25">
      <c r="B35" s="124" t="s">
        <v>32</v>
      </c>
      <c r="C35" s="125"/>
      <c r="D35" s="126"/>
      <c r="E35" s="30"/>
      <c r="F35" s="31"/>
      <c r="G35" s="37"/>
      <c r="H35" s="38"/>
    </row>
    <row r="36" spans="2:13" x14ac:dyDescent="0.25">
      <c r="B36" s="124" t="s">
        <v>33</v>
      </c>
      <c r="C36" s="125"/>
      <c r="D36" s="126"/>
      <c r="E36" s="30"/>
      <c r="F36" s="31"/>
      <c r="G36" s="37"/>
      <c r="H36" s="38"/>
    </row>
    <row r="37" spans="2:13" x14ac:dyDescent="0.25">
      <c r="B37" s="124" t="s">
        <v>34</v>
      </c>
      <c r="C37" s="125"/>
      <c r="D37" s="126"/>
      <c r="E37" s="30"/>
      <c r="F37" s="31"/>
      <c r="G37" s="31"/>
      <c r="H37" s="32"/>
    </row>
    <row r="38" spans="2:13" x14ac:dyDescent="0.25">
      <c r="B38" s="124" t="s">
        <v>35</v>
      </c>
      <c r="C38" s="125"/>
      <c r="D38" s="126"/>
      <c r="E38" s="30"/>
      <c r="F38" s="31"/>
      <c r="G38" s="37"/>
      <c r="H38" s="38"/>
    </row>
    <row r="39" spans="2:13" x14ac:dyDescent="0.25">
      <c r="B39" s="124" t="s">
        <v>70</v>
      </c>
      <c r="C39" s="125"/>
      <c r="D39" s="126"/>
      <c r="E39" s="30"/>
      <c r="F39" s="31"/>
      <c r="G39" s="31"/>
      <c r="H39" s="32"/>
    </row>
    <row r="40" spans="2:13" x14ac:dyDescent="0.25">
      <c r="B40" s="124" t="s">
        <v>36</v>
      </c>
      <c r="C40" s="125"/>
      <c r="D40" s="126"/>
      <c r="E40" s="43"/>
      <c r="F40" s="44"/>
      <c r="G40" s="44"/>
      <c r="H40" s="45"/>
    </row>
    <row r="41" spans="2:13" x14ac:dyDescent="0.25">
      <c r="B41" s="124" t="s">
        <v>37</v>
      </c>
      <c r="C41" s="125"/>
      <c r="D41" s="126"/>
      <c r="E41" s="43"/>
      <c r="F41" s="44"/>
      <c r="G41" s="44"/>
      <c r="H41" s="45"/>
    </row>
    <row r="42" spans="2:13" x14ac:dyDescent="0.25">
      <c r="B42" s="124" t="s">
        <v>38</v>
      </c>
      <c r="C42" s="125"/>
      <c r="D42" s="126"/>
      <c r="E42" s="43"/>
      <c r="F42" s="44"/>
      <c r="G42" s="46"/>
      <c r="H42" s="47"/>
    </row>
    <row r="43" spans="2:13" x14ac:dyDescent="0.25">
      <c r="B43" s="124" t="s">
        <v>39</v>
      </c>
      <c r="C43" s="125"/>
      <c r="D43" s="126"/>
      <c r="E43" s="43"/>
      <c r="F43" s="44"/>
      <c r="G43" s="44"/>
      <c r="H43" s="45"/>
    </row>
    <row r="44" spans="2:13" ht="16.2" thickBot="1" x14ac:dyDescent="0.3">
      <c r="B44" s="149" t="s">
        <v>40</v>
      </c>
      <c r="C44" s="150"/>
      <c r="D44" s="151"/>
      <c r="E44" s="48"/>
      <c r="F44" s="49"/>
      <c r="G44" s="49"/>
      <c r="H44" s="50"/>
    </row>
    <row r="45" spans="2:13" ht="33.75" customHeight="1" x14ac:dyDescent="0.25">
      <c r="E45" s="61">
        <f>E40+E41-E43-E44</f>
        <v>0</v>
      </c>
      <c r="F45" s="61">
        <f>F40+F41-F43-F44</f>
        <v>0</v>
      </c>
      <c r="G45" s="61">
        <f>G40+G41-G43-G44</f>
        <v>0</v>
      </c>
      <c r="H45" s="61">
        <f>H40+H41-H43-H44</f>
        <v>0</v>
      </c>
    </row>
    <row r="46" spans="2:13" ht="25.8" thickBot="1" x14ac:dyDescent="0.3">
      <c r="B46" s="121" t="s">
        <v>80</v>
      </c>
      <c r="C46" s="121"/>
      <c r="D46" s="121"/>
      <c r="E46" s="121"/>
      <c r="F46" s="121"/>
      <c r="G46" s="121"/>
      <c r="H46" s="121"/>
      <c r="I46" s="68"/>
      <c r="J46" s="68"/>
      <c r="K46" s="68"/>
      <c r="L46" s="68"/>
      <c r="M46" s="68"/>
    </row>
    <row r="47" spans="2:13" x14ac:dyDescent="0.25">
      <c r="B47" s="15" t="s">
        <v>72</v>
      </c>
      <c r="C47" s="21" t="s">
        <v>87</v>
      </c>
      <c r="D47" s="21" t="s">
        <v>73</v>
      </c>
      <c r="E47" s="21" t="s">
        <v>74</v>
      </c>
      <c r="F47" s="21" t="s">
        <v>75</v>
      </c>
      <c r="G47" s="21" t="s">
        <v>76</v>
      </c>
      <c r="H47" s="22" t="s">
        <v>77</v>
      </c>
      <c r="I47" s="69"/>
      <c r="J47" s="62" t="s">
        <v>82</v>
      </c>
      <c r="K47" s="62" t="s">
        <v>83</v>
      </c>
      <c r="L47" s="13"/>
      <c r="M47" s="68"/>
    </row>
    <row r="48" spans="2:13" x14ac:dyDescent="0.25">
      <c r="B48" s="51"/>
      <c r="C48" s="52"/>
      <c r="D48" s="52"/>
      <c r="E48" s="52"/>
      <c r="F48" s="53"/>
      <c r="G48" s="52"/>
      <c r="H48" s="54"/>
      <c r="I48" s="70" t="str">
        <f>IF(_xlfn.XOR(ISBLANK(H48),ISBLANK(F48),ISBLANK(E48),ISBLANK(D48),ISBLANK(C48),ISBLANK(B48)),"נדרש להשלים פרטים","")</f>
        <v/>
      </c>
      <c r="J48" s="62">
        <f t="shared" ref="J48:J67" ca="1" si="1">F48-$C$6</f>
        <v>-44299</v>
      </c>
      <c r="K48" s="62">
        <f t="shared" ref="K48:K67" ca="1" si="2">IF(AND(J48&lt;180,J48&gt;=0),D48,0)</f>
        <v>0</v>
      </c>
      <c r="L48" s="13">
        <f ca="1">IF(AND(H48=ערכים!$H$2,$C$7&lt;&gt;ערכים!$A$4,K48=0),D48,0)</f>
        <v>0</v>
      </c>
      <c r="M48" s="68"/>
    </row>
    <row r="49" spans="2:13" x14ac:dyDescent="0.25">
      <c r="B49" s="51"/>
      <c r="C49" s="52"/>
      <c r="D49" s="52"/>
      <c r="E49" s="52"/>
      <c r="F49" s="53"/>
      <c r="G49" s="52"/>
      <c r="H49" s="54"/>
      <c r="I49" s="70" t="str">
        <f t="shared" ref="I49:I67" si="3">IF(_xlfn.XOR(ISBLANK(H49),ISBLANK(F49),ISBLANK(E49),ISBLANK(D49),ISBLANK(C49),ISBLANK(B49)),"נדרש להשלים פרטים","")</f>
        <v/>
      </c>
      <c r="J49" s="62">
        <f t="shared" ca="1" si="1"/>
        <v>-44299</v>
      </c>
      <c r="K49" s="62">
        <f t="shared" ca="1" si="2"/>
        <v>0</v>
      </c>
      <c r="L49" s="13">
        <f ca="1">IF(AND(H49=ערכים!$H$2,$C$7&lt;&gt;ערכים!$A$4,K49=0),D49,0)</f>
        <v>0</v>
      </c>
      <c r="M49" s="68"/>
    </row>
    <row r="50" spans="2:13" x14ac:dyDescent="0.25">
      <c r="B50" s="51"/>
      <c r="C50" s="52"/>
      <c r="D50" s="52"/>
      <c r="E50" s="52"/>
      <c r="F50" s="53"/>
      <c r="G50" s="52"/>
      <c r="H50" s="54"/>
      <c r="I50" s="70" t="str">
        <f t="shared" si="3"/>
        <v/>
      </c>
      <c r="J50" s="62">
        <f t="shared" ca="1" si="1"/>
        <v>-44299</v>
      </c>
      <c r="K50" s="62">
        <f t="shared" ca="1" si="2"/>
        <v>0</v>
      </c>
      <c r="L50" s="13">
        <f ca="1">IF(AND(H50=ערכים!$H$2,$C$7&lt;&gt;ערכים!$A$4,K50=0),D50,0)</f>
        <v>0</v>
      </c>
      <c r="M50" s="68"/>
    </row>
    <row r="51" spans="2:13" x14ac:dyDescent="0.25">
      <c r="B51" s="51"/>
      <c r="C51" s="52"/>
      <c r="D51" s="52"/>
      <c r="E51" s="52"/>
      <c r="F51" s="53"/>
      <c r="G51" s="52"/>
      <c r="H51" s="54"/>
      <c r="I51" s="70" t="str">
        <f t="shared" si="3"/>
        <v/>
      </c>
      <c r="J51" s="62">
        <f t="shared" ca="1" si="1"/>
        <v>-44299</v>
      </c>
      <c r="K51" s="62">
        <f t="shared" ca="1" si="2"/>
        <v>0</v>
      </c>
      <c r="L51" s="13">
        <f ca="1">IF(AND(H51=ערכים!$H$2,$C$7&lt;&gt;ערכים!$A$4,K51=0),D51,0)</f>
        <v>0</v>
      </c>
      <c r="M51" s="68"/>
    </row>
    <row r="52" spans="2:13" x14ac:dyDescent="0.25">
      <c r="B52" s="51"/>
      <c r="C52" s="52"/>
      <c r="D52" s="52"/>
      <c r="E52" s="52"/>
      <c r="F52" s="53"/>
      <c r="G52" s="52"/>
      <c r="H52" s="54"/>
      <c r="I52" s="70" t="str">
        <f t="shared" si="3"/>
        <v/>
      </c>
      <c r="J52" s="62">
        <f t="shared" ca="1" si="1"/>
        <v>-44299</v>
      </c>
      <c r="K52" s="62">
        <f t="shared" ca="1" si="2"/>
        <v>0</v>
      </c>
      <c r="L52" s="13">
        <f ca="1">IF(AND(H52=ערכים!$H$2,$C$7&lt;&gt;ערכים!$A$4,K52=0),D52,0)</f>
        <v>0</v>
      </c>
      <c r="M52" s="68"/>
    </row>
    <row r="53" spans="2:13" x14ac:dyDescent="0.25">
      <c r="B53" s="51"/>
      <c r="C53" s="52"/>
      <c r="D53" s="52"/>
      <c r="E53" s="52"/>
      <c r="F53" s="53"/>
      <c r="G53" s="52"/>
      <c r="H53" s="54"/>
      <c r="I53" s="70" t="str">
        <f t="shared" si="3"/>
        <v/>
      </c>
      <c r="J53" s="62">
        <f t="shared" ca="1" si="1"/>
        <v>-44299</v>
      </c>
      <c r="K53" s="62">
        <f t="shared" ca="1" si="2"/>
        <v>0</v>
      </c>
      <c r="L53" s="13">
        <f ca="1">IF(AND(H53=ערכים!$H$2,$C$7&lt;&gt;ערכים!$A$4,K53=0),D53,0)</f>
        <v>0</v>
      </c>
      <c r="M53" s="68"/>
    </row>
    <row r="54" spans="2:13" x14ac:dyDescent="0.25">
      <c r="B54" s="51"/>
      <c r="C54" s="52"/>
      <c r="D54" s="52"/>
      <c r="E54" s="52"/>
      <c r="F54" s="53"/>
      <c r="G54" s="52"/>
      <c r="H54" s="54"/>
      <c r="I54" s="70" t="str">
        <f t="shared" si="3"/>
        <v/>
      </c>
      <c r="J54" s="62">
        <f t="shared" ca="1" si="1"/>
        <v>-44299</v>
      </c>
      <c r="K54" s="62">
        <f t="shared" ca="1" si="2"/>
        <v>0</v>
      </c>
      <c r="L54" s="13">
        <f ca="1">IF(AND(H54=ערכים!$H$2,$C$7&lt;&gt;ערכים!$A$4,K54=0),D54,0)</f>
        <v>0</v>
      </c>
      <c r="M54" s="68"/>
    </row>
    <row r="55" spans="2:13" x14ac:dyDescent="0.25">
      <c r="B55" s="51"/>
      <c r="C55" s="52"/>
      <c r="D55" s="52"/>
      <c r="E55" s="52"/>
      <c r="F55" s="53"/>
      <c r="G55" s="52"/>
      <c r="H55" s="54"/>
      <c r="I55" s="70" t="str">
        <f t="shared" si="3"/>
        <v/>
      </c>
      <c r="J55" s="62">
        <f t="shared" ca="1" si="1"/>
        <v>-44299</v>
      </c>
      <c r="K55" s="62">
        <f t="shared" ca="1" si="2"/>
        <v>0</v>
      </c>
      <c r="L55" s="13">
        <f ca="1">IF(AND(H55=ערכים!$H$2,$C$7&lt;&gt;ערכים!$A$4,K55=0),D55,0)</f>
        <v>0</v>
      </c>
      <c r="M55" s="68"/>
    </row>
    <row r="56" spans="2:13" x14ac:dyDescent="0.25">
      <c r="B56" s="51"/>
      <c r="C56" s="52"/>
      <c r="D56" s="52"/>
      <c r="E56" s="52"/>
      <c r="F56" s="53"/>
      <c r="G56" s="52"/>
      <c r="H56" s="54"/>
      <c r="I56" s="70" t="str">
        <f t="shared" si="3"/>
        <v/>
      </c>
      <c r="J56" s="62">
        <f t="shared" ca="1" si="1"/>
        <v>-44299</v>
      </c>
      <c r="K56" s="62">
        <f t="shared" ca="1" si="2"/>
        <v>0</v>
      </c>
      <c r="L56" s="13">
        <f ca="1">IF(AND(H56=ערכים!$H$2,$C$7&lt;&gt;ערכים!$A$4,K56=0),D56,0)</f>
        <v>0</v>
      </c>
      <c r="M56" s="68"/>
    </row>
    <row r="57" spans="2:13" x14ac:dyDescent="0.25">
      <c r="B57" s="51"/>
      <c r="C57" s="52"/>
      <c r="D57" s="52"/>
      <c r="E57" s="52"/>
      <c r="F57" s="53"/>
      <c r="G57" s="52"/>
      <c r="H57" s="54"/>
      <c r="I57" s="70" t="str">
        <f t="shared" si="3"/>
        <v/>
      </c>
      <c r="J57" s="62">
        <f t="shared" ca="1" si="1"/>
        <v>-44299</v>
      </c>
      <c r="K57" s="62">
        <f t="shared" ca="1" si="2"/>
        <v>0</v>
      </c>
      <c r="L57" s="13">
        <f ca="1">IF(AND(H57=ערכים!$H$2,$C$7&lt;&gt;ערכים!$A$4,K57=0),D57,0)</f>
        <v>0</v>
      </c>
      <c r="M57" s="68"/>
    </row>
    <row r="58" spans="2:13" x14ac:dyDescent="0.25">
      <c r="B58" s="51"/>
      <c r="C58" s="52"/>
      <c r="D58" s="52"/>
      <c r="E58" s="52"/>
      <c r="F58" s="53"/>
      <c r="G58" s="52"/>
      <c r="H58" s="54"/>
      <c r="I58" s="70" t="str">
        <f t="shared" si="3"/>
        <v/>
      </c>
      <c r="J58" s="62">
        <f t="shared" ca="1" si="1"/>
        <v>-44299</v>
      </c>
      <c r="K58" s="62">
        <f t="shared" ca="1" si="2"/>
        <v>0</v>
      </c>
      <c r="L58" s="13">
        <f ca="1">IF(AND(H58=ערכים!$H$2,$C$7&lt;&gt;ערכים!$A$4,K58=0),D58,0)</f>
        <v>0</v>
      </c>
      <c r="M58" s="68"/>
    </row>
    <row r="59" spans="2:13" x14ac:dyDescent="0.25">
      <c r="B59" s="51"/>
      <c r="C59" s="52"/>
      <c r="D59" s="52"/>
      <c r="E59" s="52"/>
      <c r="F59" s="53"/>
      <c r="G59" s="52"/>
      <c r="H59" s="54"/>
      <c r="I59" s="70" t="str">
        <f t="shared" si="3"/>
        <v/>
      </c>
      <c r="J59" s="62">
        <f t="shared" ca="1" si="1"/>
        <v>-44299</v>
      </c>
      <c r="K59" s="62">
        <f t="shared" ca="1" si="2"/>
        <v>0</v>
      </c>
      <c r="L59" s="13">
        <f ca="1">IF(AND(H59=ערכים!$H$2,$C$7&lt;&gt;ערכים!$A$4,K59=0),D59,0)</f>
        <v>0</v>
      </c>
      <c r="M59" s="68"/>
    </row>
    <row r="60" spans="2:13" x14ac:dyDescent="0.25">
      <c r="B60" s="51"/>
      <c r="C60" s="52"/>
      <c r="D60" s="52"/>
      <c r="E60" s="52"/>
      <c r="F60" s="53"/>
      <c r="G60" s="52"/>
      <c r="H60" s="54"/>
      <c r="I60" s="70" t="str">
        <f t="shared" si="3"/>
        <v/>
      </c>
      <c r="J60" s="62">
        <f t="shared" ca="1" si="1"/>
        <v>-44299</v>
      </c>
      <c r="K60" s="62">
        <f t="shared" ca="1" si="2"/>
        <v>0</v>
      </c>
      <c r="L60" s="13">
        <f ca="1">IF(AND(H60=ערכים!$H$2,$C$7&lt;&gt;ערכים!$A$4,K60=0),D60,0)</f>
        <v>0</v>
      </c>
      <c r="M60" s="68"/>
    </row>
    <row r="61" spans="2:13" x14ac:dyDescent="0.25">
      <c r="B61" s="51"/>
      <c r="C61" s="52"/>
      <c r="D61" s="52"/>
      <c r="E61" s="52"/>
      <c r="F61" s="53"/>
      <c r="G61" s="52"/>
      <c r="H61" s="54"/>
      <c r="I61" s="70" t="str">
        <f t="shared" si="3"/>
        <v/>
      </c>
      <c r="J61" s="62">
        <f t="shared" ca="1" si="1"/>
        <v>-44299</v>
      </c>
      <c r="K61" s="62">
        <f t="shared" ca="1" si="2"/>
        <v>0</v>
      </c>
      <c r="L61" s="13">
        <f ca="1">IF(AND(H61=ערכים!$H$2,$C$7&lt;&gt;ערכים!$A$4,K61=0),D61,0)</f>
        <v>0</v>
      </c>
      <c r="M61" s="68"/>
    </row>
    <row r="62" spans="2:13" x14ac:dyDescent="0.25">
      <c r="B62" s="51"/>
      <c r="C62" s="52"/>
      <c r="D62" s="52"/>
      <c r="E62" s="52"/>
      <c r="F62" s="53"/>
      <c r="G62" s="52"/>
      <c r="H62" s="54"/>
      <c r="I62" s="70" t="str">
        <f t="shared" si="3"/>
        <v/>
      </c>
      <c r="J62" s="62">
        <f t="shared" ca="1" si="1"/>
        <v>-44299</v>
      </c>
      <c r="K62" s="62">
        <f t="shared" ca="1" si="2"/>
        <v>0</v>
      </c>
      <c r="L62" s="13">
        <f ca="1">IF(AND(H62=ערכים!$H$2,$C$7&lt;&gt;ערכים!$A$4,K62=0),D62,0)</f>
        <v>0</v>
      </c>
      <c r="M62" s="68"/>
    </row>
    <row r="63" spans="2:13" x14ac:dyDescent="0.25">
      <c r="B63" s="51"/>
      <c r="C63" s="52"/>
      <c r="D63" s="52"/>
      <c r="E63" s="52"/>
      <c r="F63" s="53"/>
      <c r="G63" s="52"/>
      <c r="H63" s="54"/>
      <c r="I63" s="70" t="str">
        <f t="shared" si="3"/>
        <v/>
      </c>
      <c r="J63" s="62">
        <f t="shared" ca="1" si="1"/>
        <v>-44299</v>
      </c>
      <c r="K63" s="62">
        <f t="shared" ca="1" si="2"/>
        <v>0</v>
      </c>
      <c r="L63" s="13">
        <f ca="1">IF(AND(H63=ערכים!$H$2,$C$7&lt;&gt;ערכים!$A$4,K63=0),D63,0)</f>
        <v>0</v>
      </c>
      <c r="M63" s="68"/>
    </row>
    <row r="64" spans="2:13" x14ac:dyDescent="0.25">
      <c r="B64" s="51"/>
      <c r="C64" s="52"/>
      <c r="D64" s="52"/>
      <c r="E64" s="52"/>
      <c r="F64" s="53"/>
      <c r="G64" s="52"/>
      <c r="H64" s="54"/>
      <c r="I64" s="70" t="str">
        <f t="shared" si="3"/>
        <v/>
      </c>
      <c r="J64" s="62">
        <f t="shared" ca="1" si="1"/>
        <v>-44299</v>
      </c>
      <c r="K64" s="62">
        <f t="shared" ca="1" si="2"/>
        <v>0</v>
      </c>
      <c r="L64" s="13">
        <f ca="1">IF(AND(H64=ערכים!$H$2,$C$7&lt;&gt;ערכים!$A$4,K64=0),D64,0)</f>
        <v>0</v>
      </c>
      <c r="M64" s="68"/>
    </row>
    <row r="65" spans="2:13" x14ac:dyDescent="0.25">
      <c r="B65" s="51"/>
      <c r="C65" s="52"/>
      <c r="D65" s="52"/>
      <c r="E65" s="52"/>
      <c r="F65" s="53"/>
      <c r="G65" s="52"/>
      <c r="H65" s="54"/>
      <c r="I65" s="70" t="str">
        <f t="shared" si="3"/>
        <v/>
      </c>
      <c r="J65" s="62">
        <f t="shared" ca="1" si="1"/>
        <v>-44299</v>
      </c>
      <c r="K65" s="62">
        <f t="shared" ca="1" si="2"/>
        <v>0</v>
      </c>
      <c r="L65" s="13">
        <f ca="1">IF(AND(H65=ערכים!$H$2,$C$7&lt;&gt;ערכים!$A$4,K65=0),D65,0)</f>
        <v>0</v>
      </c>
      <c r="M65" s="68"/>
    </row>
    <row r="66" spans="2:13" x14ac:dyDescent="0.25">
      <c r="B66" s="51"/>
      <c r="C66" s="52"/>
      <c r="D66" s="52"/>
      <c r="E66" s="52"/>
      <c r="F66" s="53"/>
      <c r="G66" s="52"/>
      <c r="H66" s="54"/>
      <c r="I66" s="70" t="str">
        <f t="shared" si="3"/>
        <v/>
      </c>
      <c r="J66" s="62">
        <f t="shared" ca="1" si="1"/>
        <v>-44299</v>
      </c>
      <c r="K66" s="62">
        <f t="shared" ca="1" si="2"/>
        <v>0</v>
      </c>
      <c r="L66" s="13">
        <f ca="1">IF(AND(H66=ערכים!$H$2,$C$7&lt;&gt;ערכים!$A$4,K66=0),D66,0)</f>
        <v>0</v>
      </c>
      <c r="M66" s="68"/>
    </row>
    <row r="67" spans="2:13" ht="16.2" thickBot="1" x14ac:dyDescent="0.3">
      <c r="B67" s="55"/>
      <c r="C67" s="56"/>
      <c r="D67" s="56"/>
      <c r="E67" s="56"/>
      <c r="F67" s="57"/>
      <c r="G67" s="56"/>
      <c r="H67" s="58"/>
      <c r="I67" s="70" t="str">
        <f t="shared" si="3"/>
        <v/>
      </c>
      <c r="J67" s="62">
        <f t="shared" ca="1" si="1"/>
        <v>-44299</v>
      </c>
      <c r="K67" s="62">
        <f t="shared" ca="1" si="2"/>
        <v>0</v>
      </c>
      <c r="L67" s="13">
        <f ca="1">IF(AND(H67=ערכים!$H$2,$C$7&lt;&gt;ערכים!$A$4,K67=0),D67,0)</f>
        <v>0</v>
      </c>
      <c r="M67" s="68"/>
    </row>
    <row r="68" spans="2:13" x14ac:dyDescent="0.25">
      <c r="C68" s="12"/>
      <c r="D68" s="12"/>
      <c r="E68" s="12"/>
      <c r="F68" s="12"/>
      <c r="I68" s="68"/>
      <c r="J68" s="68"/>
      <c r="K68" s="68"/>
      <c r="L68" s="68"/>
      <c r="M68" s="68"/>
    </row>
    <row r="69" spans="2:13" ht="25.8" thickBot="1" x14ac:dyDescent="0.35">
      <c r="B69" s="28" t="s">
        <v>46</v>
      </c>
      <c r="C69" s="14"/>
      <c r="F69" s="148" t="s">
        <v>49</v>
      </c>
      <c r="G69" s="148"/>
      <c r="H69" s="148"/>
      <c r="I69" s="68"/>
      <c r="J69" s="68"/>
      <c r="K69" s="68"/>
      <c r="L69" s="68"/>
      <c r="M69" s="68"/>
    </row>
    <row r="70" spans="2:13" ht="27" customHeight="1" x14ac:dyDescent="0.25">
      <c r="B70" s="117" t="s">
        <v>47</v>
      </c>
      <c r="C70" s="118"/>
      <c r="D70" s="59"/>
      <c r="F70" s="117" t="s">
        <v>50</v>
      </c>
      <c r="G70" s="118"/>
      <c r="H70" s="59"/>
      <c r="I70" s="68"/>
      <c r="J70" s="68"/>
      <c r="K70" s="68"/>
      <c r="L70" s="68"/>
      <c r="M70" s="68"/>
    </row>
    <row r="71" spans="2:13" ht="27" customHeight="1" thickBot="1" x14ac:dyDescent="0.3">
      <c r="B71" s="119" t="s">
        <v>48</v>
      </c>
      <c r="C71" s="120"/>
      <c r="D71" s="60"/>
      <c r="E71" s="13">
        <f>IF('טופס בקשת הלוואה'!C7=ערכים!A4,360,'טופס בקשת הלוואה'!D71)</f>
        <v>0</v>
      </c>
      <c r="F71" s="122" t="s">
        <v>51</v>
      </c>
      <c r="G71" s="123"/>
      <c r="H71" s="38"/>
      <c r="I71" s="68"/>
      <c r="J71" s="68"/>
      <c r="K71" s="68"/>
      <c r="L71" s="68"/>
      <c r="M71" s="68"/>
    </row>
    <row r="72" spans="2:13" ht="27" customHeight="1" x14ac:dyDescent="0.25">
      <c r="D72" s="63" t="str">
        <f>IF(ערכים!L4,"תקופה לא תואמת סוג הלוואה","")</f>
        <v>תקופה לא תואמת סוג הלוואה</v>
      </c>
      <c r="F72" s="122" t="s">
        <v>52</v>
      </c>
      <c r="G72" s="123"/>
      <c r="H72" s="38"/>
      <c r="I72" s="68"/>
      <c r="J72" s="68"/>
      <c r="K72" s="68"/>
      <c r="L72" s="68"/>
      <c r="M72" s="68"/>
    </row>
    <row r="73" spans="2:13" ht="27" customHeight="1" thickBot="1" x14ac:dyDescent="0.3">
      <c r="F73" s="119" t="s">
        <v>53</v>
      </c>
      <c r="G73" s="120"/>
      <c r="H73" s="60"/>
      <c r="I73" s="68"/>
      <c r="J73" s="68"/>
      <c r="K73" s="68"/>
      <c r="L73" s="68"/>
      <c r="M73" s="68"/>
    </row>
    <row r="74" spans="2:13" ht="19.5" customHeight="1" x14ac:dyDescent="0.25"/>
    <row r="75" spans="2:13" ht="25.8" thickBot="1" x14ac:dyDescent="0.3">
      <c r="B75" s="121" t="s">
        <v>54</v>
      </c>
      <c r="C75" s="121"/>
      <c r="D75" s="121"/>
      <c r="E75" s="121"/>
      <c r="F75" s="121"/>
      <c r="G75" s="121"/>
      <c r="H75" s="121"/>
    </row>
    <row r="76" spans="2:13" ht="26.55" customHeight="1" x14ac:dyDescent="0.25">
      <c r="B76" s="127"/>
      <c r="C76" s="128"/>
      <c r="D76" s="128"/>
      <c r="E76" s="128"/>
      <c r="F76" s="128"/>
      <c r="G76" s="128"/>
      <c r="H76" s="129"/>
    </row>
    <row r="77" spans="2:13" x14ac:dyDescent="0.25">
      <c r="B77" s="130"/>
      <c r="C77" s="131"/>
      <c r="D77" s="131"/>
      <c r="E77" s="131"/>
      <c r="F77" s="131"/>
      <c r="G77" s="131"/>
      <c r="H77" s="132"/>
    </row>
    <row r="78" spans="2:13" ht="14.55" customHeight="1" x14ac:dyDescent="0.25">
      <c r="B78" s="130"/>
      <c r="C78" s="131"/>
      <c r="D78" s="131"/>
      <c r="E78" s="131"/>
      <c r="F78" s="131"/>
      <c r="G78" s="131"/>
      <c r="H78" s="132"/>
    </row>
    <row r="79" spans="2:13" ht="14.55" customHeight="1" x14ac:dyDescent="0.25">
      <c r="B79" s="130"/>
      <c r="C79" s="131"/>
      <c r="D79" s="131"/>
      <c r="E79" s="131"/>
      <c r="F79" s="131"/>
      <c r="G79" s="131"/>
      <c r="H79" s="132"/>
    </row>
    <row r="80" spans="2:13" ht="14.55" customHeight="1" x14ac:dyDescent="0.25">
      <c r="B80" s="130"/>
      <c r="C80" s="131"/>
      <c r="D80" s="131"/>
      <c r="E80" s="131"/>
      <c r="F80" s="131"/>
      <c r="G80" s="131"/>
      <c r="H80" s="132"/>
    </row>
    <row r="81" spans="2:8" ht="14.55" customHeight="1" x14ac:dyDescent="0.25">
      <c r="B81" s="130"/>
      <c r="C81" s="131"/>
      <c r="D81" s="131"/>
      <c r="E81" s="131"/>
      <c r="F81" s="131"/>
      <c r="G81" s="131"/>
      <c r="H81" s="132"/>
    </row>
    <row r="82" spans="2:8" ht="14.55" customHeight="1" thickBot="1" x14ac:dyDescent="0.3">
      <c r="B82" s="133"/>
      <c r="C82" s="134"/>
      <c r="D82" s="134"/>
      <c r="E82" s="134"/>
      <c r="F82" s="134"/>
      <c r="G82" s="134"/>
      <c r="H82" s="135"/>
    </row>
    <row r="83" spans="2:8" ht="14.55" customHeight="1" x14ac:dyDescent="0.25"/>
    <row r="84" spans="2:8" ht="14.55" customHeight="1" x14ac:dyDescent="0.25"/>
  </sheetData>
  <sheetProtection sheet="1" objects="1" scenarios="1"/>
  <mergeCells count="49">
    <mergeCell ref="B33:D33"/>
    <mergeCell ref="B76:H82"/>
    <mergeCell ref="B4:H4"/>
    <mergeCell ref="B14:H14"/>
    <mergeCell ref="B16:H16"/>
    <mergeCell ref="B21:D21"/>
    <mergeCell ref="B22:D22"/>
    <mergeCell ref="B23:D23"/>
    <mergeCell ref="B24:D24"/>
    <mergeCell ref="B25:D25"/>
    <mergeCell ref="B26:D26"/>
    <mergeCell ref="B27:D27"/>
    <mergeCell ref="B28:D28"/>
    <mergeCell ref="F69:H69"/>
    <mergeCell ref="B44:D44"/>
    <mergeCell ref="B18:H18"/>
    <mergeCell ref="B46:H46"/>
    <mergeCell ref="B39:D39"/>
    <mergeCell ref="B40:D40"/>
    <mergeCell ref="B41:D41"/>
    <mergeCell ref="B42:D42"/>
    <mergeCell ref="B43:D43"/>
    <mergeCell ref="B34:D34"/>
    <mergeCell ref="B35:D35"/>
    <mergeCell ref="B36:D36"/>
    <mergeCell ref="B37:D37"/>
    <mergeCell ref="B38:D38"/>
    <mergeCell ref="B29:D29"/>
    <mergeCell ref="B30:D30"/>
    <mergeCell ref="B31:D31"/>
    <mergeCell ref="B32:D32"/>
    <mergeCell ref="B70:C70"/>
    <mergeCell ref="B71:C71"/>
    <mergeCell ref="B75:H75"/>
    <mergeCell ref="F70:G70"/>
    <mergeCell ref="F71:G71"/>
    <mergeCell ref="F72:G72"/>
    <mergeCell ref="F73:G73"/>
    <mergeCell ref="B15:H15"/>
    <mergeCell ref="E6:E7"/>
    <mergeCell ref="F6:H7"/>
    <mergeCell ref="B9:C9"/>
    <mergeCell ref="B10:C10"/>
    <mergeCell ref="B11:C11"/>
    <mergeCell ref="B12:C12"/>
    <mergeCell ref="D9:E9"/>
    <mergeCell ref="D10:E10"/>
    <mergeCell ref="D11:E11"/>
    <mergeCell ref="D12:E12"/>
  </mergeCells>
  <phoneticPr fontId="5" type="noConversion"/>
  <conditionalFormatting sqref="D10">
    <cfRule type="cellIs" dxfId="7" priority="7" operator="greaterThan">
      <formula>0.6</formula>
    </cfRule>
  </conditionalFormatting>
  <conditionalFormatting sqref="D11">
    <cfRule type="cellIs" dxfId="6" priority="6" operator="lessThan">
      <formula>0</formula>
    </cfRule>
  </conditionalFormatting>
  <conditionalFormatting sqref="E19:H19">
    <cfRule type="notContainsBlanks" dxfId="5" priority="4">
      <formula>LEN(TRIM(E19))&gt;0</formula>
    </cfRule>
  </conditionalFormatting>
  <conditionalFormatting sqref="I48:I67">
    <cfRule type="notContainsBlanks" dxfId="4" priority="3">
      <formula>LEN(TRIM(I48))&gt;0</formula>
    </cfRule>
  </conditionalFormatting>
  <conditionalFormatting sqref="D72">
    <cfRule type="notContainsBlanks" dxfId="3" priority="2">
      <formula>LEN(TRIM(D72))&gt;0</formula>
    </cfRule>
  </conditionalFormatting>
  <dataValidations count="8">
    <dataValidation type="decimal" allowBlank="1" showInputMessage="1" showErrorMessage="1" sqref="K70 K40:N41 K43:N45" xr:uid="{B7B83DFC-EB70-40E3-9E43-0F7A290E8318}">
      <formula1>0</formula1>
      <formula2>1000000000</formula2>
    </dataValidation>
    <dataValidation type="custom" allowBlank="1" showInputMessage="1" showErrorMessage="1" errorTitle="כתובת מייל לא תקינה" error="יש להזין כתובת מייל בפורמט aaa@bbb.ccc" sqref="E25:H25" xr:uid="{14E7BC7A-5F74-4CB4-B7C6-5002E34F28BA}">
      <formula1>ISNUMBER(MATCH("*@*.?*",E25,0))</formula1>
    </dataValidation>
    <dataValidation type="whole" allowBlank="1" showInputMessage="1" showErrorMessage="1" errorTitle="מספר לא תקין" error="יש להזין מספר שלם בין 0 ל-18" sqref="E30:H30" xr:uid="{EA70AC90-9CA7-4C30-824E-315849DF65B1}">
      <formula1>0</formula1>
      <formula2>18</formula2>
    </dataValidation>
    <dataValidation type="whole" allowBlank="1" showInputMessage="1" showErrorMessage="1" errorTitle="מספר לא תקין" error="יש להזין מספר חיובי שלם" sqref="E39:H39" xr:uid="{C7FD9116-9510-4058-AB48-09F6CAD28EB4}">
      <formula1>0</formula1>
      <formula2>100</formula2>
    </dataValidation>
    <dataValidation type="decimal" allowBlank="1" showInputMessage="1" showErrorMessage="1" errorTitle="סכום לא תקין" error="יש להזין מספר חיובי או 0" sqref="E40:H41 D70 H70 C48:D67 E43:H44" xr:uid="{E9063281-21B1-4978-9746-450FCDE219DA}">
      <formula1>0</formula1>
      <formula2>1000000000</formula2>
    </dataValidation>
    <dataValidation type="date" allowBlank="1" showInputMessage="1" showErrorMessage="1" errorTitle="שגיאת תאריך" error="יש להזין תאריך בפורמט שששש/חח/יי_x000a_התאריך יהיה גבוה מהיום הנוכחי" sqref="F48:F67" xr:uid="{61554D9D-B01F-4B16-8164-DD8A3DFFB4E2}">
      <formula1>43831</formula1>
      <formula2>73051</formula2>
    </dataValidation>
    <dataValidation type="whole" allowBlank="1" showInputMessage="1" showErrorMessage="1" sqref="D71:E71" xr:uid="{1E2FE946-A5AA-4764-A04B-2851B7A0CD05}">
      <formula1>0</formula1>
      <formula2>360</formula2>
    </dataValidation>
    <dataValidation type="date" allowBlank="1" showInputMessage="1" showErrorMessage="1" errorTitle="שגיאת תאריך" error="יש להזין תאריך בפורמט שששש/חח/יי" sqref="E28:H28" xr:uid="{B47470EA-AA62-4A21-BBDD-D7C7FB417057}">
      <formula1>7306</formula1>
      <formula2>43831</formula2>
    </dataValidation>
  </dataValidations>
  <pageMargins left="0.7" right="0.7" top="0.75" bottom="0.75" header="0.3" footer="0.3"/>
  <pageSetup scale="41" orientation="portrait" r:id="rId1"/>
  <headerFooter>
    <oddHeader>&amp;L&amp;G</oddHead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B67CD43-8150-47D9-9727-11E5CEC7F526}">
            <xm:f>ערכים!$J$2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8" id="{2CF07D43-DF9B-45A0-9D0E-98A7DD29F5B2}">
            <xm:f>NOT('מסמכים נדרשים'!$J$45)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B15:H15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9BC9E52-B1F0-40E6-BEF6-E32EB4047E32}">
          <x14:formula1>
            <xm:f>ערכים!$A$2:$A$4</xm:f>
          </x14:formula1>
          <xm:sqref>C7</xm:sqref>
        </x14:dataValidation>
        <x14:dataValidation type="list" allowBlank="1" showInputMessage="1" showErrorMessage="1" xr:uid="{EF4DA405-FD05-4436-ACAA-DC8441ADEC46}">
          <x14:formula1>
            <xm:f>ערכים!$B$2:$B$3</xm:f>
          </x14:formula1>
          <xm:sqref>E21:H21</xm:sqref>
        </x14:dataValidation>
        <x14:dataValidation type="list" allowBlank="1" showInputMessage="1" showErrorMessage="1" xr:uid="{A25511E3-CBE6-48C4-8A04-EAC4C782E905}">
          <x14:formula1>
            <xm:f>ערכים!$D$2:$D$3</xm:f>
          </x14:formula1>
          <xm:sqref>E27:H27</xm:sqref>
        </x14:dataValidation>
        <x14:dataValidation type="list" allowBlank="1" showInputMessage="1" showErrorMessage="1" xr:uid="{8BD391A5-595A-426C-B166-8799AACCB345}">
          <x14:formula1>
            <xm:f>ערכים!$E$2:$E$6</xm:f>
          </x14:formula1>
          <xm:sqref>E29:H29</xm:sqref>
        </x14:dataValidation>
        <x14:dataValidation type="list" allowBlank="1" showInputMessage="1" showErrorMessage="1" xr:uid="{3F3C44CD-D377-435E-BAF7-24C19CB90095}">
          <x14:formula1>
            <xm:f>ערכים!$G$2:$G$6</xm:f>
          </x14:formula1>
          <xm:sqref>E31:H31</xm:sqref>
        </x14:dataValidation>
        <x14:dataValidation type="list" allowBlank="1" showInputMessage="1" showErrorMessage="1" xr:uid="{139B038A-D4CB-44C3-8695-D93F588B48AB}">
          <x14:formula1>
            <xm:f>ערכים!$H$2:$H$3</xm:f>
          </x14:formula1>
          <xm:sqref>E32:H32 H48:H67</xm:sqref>
        </x14:dataValidation>
        <x14:dataValidation type="list" allowBlank="1" showInputMessage="1" showErrorMessage="1" xr:uid="{12C17A25-69E9-4B5D-9EAB-E5B2116F4440}">
          <x14:formula1>
            <xm:f>ערכים!$F$2:$F$5</xm:f>
          </x14:formula1>
          <xm:sqref>E33:H33</xm:sqref>
        </x14:dataValidation>
        <x14:dataValidation type="list" allowBlank="1" showInputMessage="1" showErrorMessage="1" xr:uid="{22540F51-785F-4B57-9FB6-16FA954CAC47}">
          <x14:formula1>
            <xm:f>ערכים!$I$2:$I$6</xm:f>
          </x14:formula1>
          <xm:sqref>E37:H37</xm:sqref>
        </x14:dataValidation>
        <x14:dataValidation type="list" allowBlank="1" showInputMessage="1" showErrorMessage="1" xr:uid="{399BFE23-5DD2-4DEE-9C0E-416B3BA212C8}">
          <x14:formula1>
            <xm:f>ערכים!$K$2:$K$3</xm:f>
          </x14:formula1>
          <xm:sqref>B48:B67</xm:sqref>
        </x14:dataValidation>
        <x14:dataValidation type="custom" allowBlank="1" showInputMessage="1" showErrorMessage="1" errorTitle="תעודת זהות לא תקינה" error="יש להזין תעודת זהות 9 ספרות. במידה והמספר קטן מ-9 ספרות יש להוסיף 0ים בהתחלה" xr:uid="{AE0C0A9E-94D7-49A1-A8B5-66AC24111B20}">
          <x14:formula1>
            <xm:f>ערכים!C2</xm:f>
          </x14:formula1>
          <xm:sqref>E22</xm:sqref>
        </x14:dataValidation>
        <x14:dataValidation type="custom" allowBlank="1" showInputMessage="1" showErrorMessage="1" errorTitle="תעודת זהות לא תקינה" error="יש להזין תעודת זהות 9 ספרות. במידה והמספר קטן מ-9 ספרות יש להוסיף 0ים בהתחלה" xr:uid="{DA259435-FDFC-454A-AD33-4169D10DA5AD}">
          <x14:formula1>
            <xm:f>ערכים!C3</xm:f>
          </x14:formula1>
          <xm:sqref>F22</xm:sqref>
        </x14:dataValidation>
        <x14:dataValidation type="custom" allowBlank="1" showInputMessage="1" showErrorMessage="1" errorTitle="תעודת זהות לא תקינה" error="יש להזין תעודת זהות 9 ספרות. במידה והמספר קטן מ-9 ספרות יש להוסיף 0ים בהתחלה" xr:uid="{7FF17AC5-D9F6-4C6C-85F2-5E6214682AFC}">
          <x14:formula1>
            <xm:f>ערכים!C4</xm:f>
          </x14:formula1>
          <xm:sqref>G22</xm:sqref>
        </x14:dataValidation>
        <x14:dataValidation type="custom" allowBlank="1" showInputMessage="1" showErrorMessage="1" errorTitle="תעודת זהות לא תקינה" error="יש להזין תעודת זהות 9 ספרות. במידה והמספר קטן מ-9 ספרות יש להוסיף 0ים בהתחלה" xr:uid="{FD30C5E1-FBED-454D-98F6-7E81A8E9F86C}">
          <x14:formula1>
            <xm:f>ערכים!C5</xm:f>
          </x14:formula1>
          <xm:sqref>H22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1745-6E71-454D-B16D-A7614243E98F}">
  <sheetPr codeName="Sheet4"/>
  <dimension ref="B2:K45"/>
  <sheetViews>
    <sheetView showGridLines="0" rightToLeft="1" view="pageLayout" zoomScaleNormal="90" zoomScaleSheetLayoutView="115" workbookViewId="0">
      <selection activeCell="D7" sqref="D7:D9"/>
    </sheetView>
  </sheetViews>
  <sheetFormatPr defaultRowHeight="13.8" x14ac:dyDescent="0.25"/>
  <cols>
    <col min="3" max="3" width="38" bestFit="1" customWidth="1"/>
    <col min="4" max="4" width="15.19921875" bestFit="1" customWidth="1"/>
    <col min="5" max="5" width="42.69921875" bestFit="1" customWidth="1"/>
    <col min="10" max="11" width="0" hidden="1" customWidth="1"/>
  </cols>
  <sheetData>
    <row r="2" spans="2:11" ht="25.2" x14ac:dyDescent="0.25">
      <c r="B2" s="121" t="s">
        <v>97</v>
      </c>
      <c r="C2" s="121"/>
      <c r="D2" s="121"/>
      <c r="E2" s="121"/>
      <c r="F2" s="90"/>
      <c r="G2" s="90"/>
      <c r="H2" s="90"/>
    </row>
    <row r="4" spans="2:11" x14ac:dyDescent="0.25">
      <c r="B4" s="1" t="s">
        <v>98</v>
      </c>
    </row>
    <row r="5" spans="2:11" ht="15.6" x14ac:dyDescent="0.25">
      <c r="C5" s="89" t="s">
        <v>99</v>
      </c>
      <c r="D5" s="91"/>
      <c r="E5" s="92" t="str">
        <f>IF(J5,"","חובה למלא")</f>
        <v>חובה למלא</v>
      </c>
      <c r="J5" t="b">
        <f>D5=ערכים!$M$2</f>
        <v>0</v>
      </c>
    </row>
    <row r="6" spans="2:11" x14ac:dyDescent="0.25">
      <c r="B6" t="s">
        <v>100</v>
      </c>
      <c r="E6" s="92"/>
    </row>
    <row r="7" spans="2:11" ht="15.6" x14ac:dyDescent="0.25">
      <c r="C7" s="89" t="s">
        <v>101</v>
      </c>
      <c r="D7" s="91"/>
      <c r="E7" s="92" t="str">
        <f>IF(J7,"","חובה למלא את כל השדות עבור אזרח ישראלי או אזרח זר")</f>
        <v>חובה למלא את כל השדות עבור אזרח ישראלי או אזרח זר</v>
      </c>
      <c r="J7" t="b">
        <f>OR(AND(K7:K9),AND(K11:K12))</f>
        <v>0</v>
      </c>
      <c r="K7" t="b">
        <f>D7=ערכים!$M$2</f>
        <v>0</v>
      </c>
    </row>
    <row r="8" spans="2:11" ht="15.6" x14ac:dyDescent="0.25">
      <c r="C8" s="89" t="s">
        <v>102</v>
      </c>
      <c r="D8" s="91"/>
      <c r="E8" s="92"/>
      <c r="K8" t="b">
        <f>D8=ערכים!$M$2</f>
        <v>0</v>
      </c>
    </row>
    <row r="9" spans="2:11" ht="15.6" x14ac:dyDescent="0.25">
      <c r="C9" s="89" t="s">
        <v>136</v>
      </c>
      <c r="D9" s="91"/>
      <c r="E9" s="92"/>
      <c r="K9" t="b">
        <f>D9=ערכים!$M$2</f>
        <v>0</v>
      </c>
    </row>
    <row r="10" spans="2:11" x14ac:dyDescent="0.25">
      <c r="B10" t="s">
        <v>103</v>
      </c>
      <c r="E10" s="92"/>
    </row>
    <row r="11" spans="2:11" ht="15.6" x14ac:dyDescent="0.25">
      <c r="C11" s="89" t="s">
        <v>104</v>
      </c>
      <c r="D11" s="91"/>
      <c r="E11" s="92"/>
      <c r="K11" t="b">
        <f>D11=ערכים!$M$2</f>
        <v>0</v>
      </c>
    </row>
    <row r="12" spans="2:11" ht="15.6" x14ac:dyDescent="0.25">
      <c r="C12" s="89" t="s">
        <v>105</v>
      </c>
      <c r="D12" s="91"/>
      <c r="E12" s="92"/>
      <c r="K12" t="b">
        <f>D12=ערכים!$M$2</f>
        <v>0</v>
      </c>
    </row>
    <row r="13" spans="2:11" x14ac:dyDescent="0.25">
      <c r="B13" t="s">
        <v>131</v>
      </c>
      <c r="E13" s="92"/>
    </row>
    <row r="14" spans="2:11" ht="15.6" x14ac:dyDescent="0.25">
      <c r="C14" s="89" t="s">
        <v>106</v>
      </c>
      <c r="D14" s="91"/>
      <c r="E14" s="92" t="str">
        <f t="shared" ref="E14:E19" si="0">IF(J14,"","חובה למלא")</f>
        <v/>
      </c>
      <c r="J14" t="b">
        <v>1</v>
      </c>
    </row>
    <row r="15" spans="2:11" ht="31.2" x14ac:dyDescent="0.25">
      <c r="C15" s="89" t="s">
        <v>107</v>
      </c>
      <c r="D15" s="91"/>
      <c r="E15" s="92" t="str">
        <f t="shared" si="0"/>
        <v>חובה למלא</v>
      </c>
      <c r="J15" t="b">
        <f>D15=ערכים!$M$2</f>
        <v>0</v>
      </c>
    </row>
    <row r="16" spans="2:11" ht="31.2" x14ac:dyDescent="0.25">
      <c r="C16" s="89" t="s">
        <v>108</v>
      </c>
      <c r="D16" s="91"/>
      <c r="E16" s="92" t="str">
        <f t="shared" si="0"/>
        <v>חובה למלא</v>
      </c>
      <c r="J16" t="b">
        <f>D16=ערכים!$M$2</f>
        <v>0</v>
      </c>
    </row>
    <row r="17" spans="2:10" ht="15.6" x14ac:dyDescent="0.25">
      <c r="C17" s="89" t="s">
        <v>109</v>
      </c>
      <c r="D17" s="91"/>
      <c r="E17" s="92" t="str">
        <f t="shared" si="0"/>
        <v>חובה למלא</v>
      </c>
      <c r="J17" t="b">
        <f>D17=ערכים!$M$2</f>
        <v>0</v>
      </c>
    </row>
    <row r="18" spans="2:10" ht="15.6" x14ac:dyDescent="0.25">
      <c r="C18" s="89" t="s">
        <v>110</v>
      </c>
      <c r="D18" s="91"/>
      <c r="E18" s="92" t="str">
        <f t="shared" si="0"/>
        <v/>
      </c>
      <c r="J18" t="b">
        <v>1</v>
      </c>
    </row>
    <row r="19" spans="2:10" ht="15.6" x14ac:dyDescent="0.25">
      <c r="C19" s="89" t="s">
        <v>111</v>
      </c>
      <c r="D19" s="91"/>
      <c r="E19" s="92" t="str">
        <f t="shared" si="0"/>
        <v>חובה למלא</v>
      </c>
      <c r="J19" t="b">
        <f>D19=ערכים!$M$2</f>
        <v>0</v>
      </c>
    </row>
    <row r="20" spans="2:10" x14ac:dyDescent="0.25">
      <c r="E20" s="92"/>
    </row>
    <row r="21" spans="2:10" x14ac:dyDescent="0.25">
      <c r="B21" s="1" t="s">
        <v>112</v>
      </c>
      <c r="E21" s="92"/>
    </row>
    <row r="22" spans="2:10" ht="31.2" x14ac:dyDescent="0.25">
      <c r="C22" s="89" t="s">
        <v>113</v>
      </c>
      <c r="D22" s="91"/>
      <c r="E22" s="92" t="str">
        <f t="shared" ref="E22:E25" si="1">IF(J22,"","חובה למלא")</f>
        <v/>
      </c>
      <c r="J22" t="b">
        <v>1</v>
      </c>
    </row>
    <row r="23" spans="2:10" ht="15.6" x14ac:dyDescent="0.25">
      <c r="C23" s="89" t="s">
        <v>114</v>
      </c>
      <c r="D23" s="91"/>
      <c r="E23" s="92" t="str">
        <f t="shared" si="1"/>
        <v/>
      </c>
      <c r="J23" t="b">
        <v>1</v>
      </c>
    </row>
    <row r="24" spans="2:10" ht="15.6" x14ac:dyDescent="0.25">
      <c r="C24" s="89" t="s">
        <v>115</v>
      </c>
      <c r="D24" s="91"/>
      <c r="E24" s="92" t="str">
        <f t="shared" si="1"/>
        <v/>
      </c>
      <c r="J24" t="b">
        <v>1</v>
      </c>
    </row>
    <row r="25" spans="2:10" ht="15.6" x14ac:dyDescent="0.25">
      <c r="C25" s="89" t="s">
        <v>116</v>
      </c>
      <c r="D25" s="91"/>
      <c r="E25" s="92" t="str">
        <f t="shared" si="1"/>
        <v/>
      </c>
      <c r="J25" t="b">
        <v>1</v>
      </c>
    </row>
    <row r="26" spans="2:10" x14ac:dyDescent="0.25">
      <c r="E26" s="92"/>
    </row>
    <row r="27" spans="2:10" x14ac:dyDescent="0.25">
      <c r="B27" s="1" t="s">
        <v>117</v>
      </c>
      <c r="E27" s="92"/>
    </row>
    <row r="28" spans="2:10" ht="46.8" x14ac:dyDescent="0.25">
      <c r="C28" s="89" t="s">
        <v>118</v>
      </c>
      <c r="D28" s="91"/>
      <c r="E28" s="92" t="str">
        <f t="shared" ref="E28:E31" si="2">IF(J28,"","חובה למלא")</f>
        <v>חובה למלא</v>
      </c>
      <c r="J28" t="b">
        <f>D28=ערכים!$M$2</f>
        <v>0</v>
      </c>
    </row>
    <row r="29" spans="2:10" ht="15.6" x14ac:dyDescent="0.25">
      <c r="C29" s="89" t="s">
        <v>119</v>
      </c>
      <c r="D29" s="91"/>
      <c r="E29" s="92" t="str">
        <f t="shared" si="2"/>
        <v/>
      </c>
      <c r="J29" t="b">
        <v>1</v>
      </c>
    </row>
    <row r="30" spans="2:10" ht="15.6" x14ac:dyDescent="0.25">
      <c r="C30" s="89" t="s">
        <v>120</v>
      </c>
      <c r="D30" s="91"/>
      <c r="E30" s="92" t="str">
        <f t="shared" si="2"/>
        <v/>
      </c>
      <c r="J30" t="b">
        <v>1</v>
      </c>
    </row>
    <row r="31" spans="2:10" ht="15.6" x14ac:dyDescent="0.25">
      <c r="C31" s="89" t="s">
        <v>121</v>
      </c>
      <c r="D31" s="91"/>
      <c r="E31" s="92" t="str">
        <f t="shared" si="2"/>
        <v>חובה למלא</v>
      </c>
      <c r="J31" t="b">
        <f>D31=ערכים!$M$2</f>
        <v>0</v>
      </c>
    </row>
    <row r="32" spans="2:10" x14ac:dyDescent="0.25">
      <c r="E32" s="92"/>
    </row>
    <row r="33" spans="2:11" x14ac:dyDescent="0.25">
      <c r="B33" s="1" t="s">
        <v>122</v>
      </c>
      <c r="E33" s="92"/>
    </row>
    <row r="34" spans="2:11" ht="62.4" x14ac:dyDescent="0.25">
      <c r="C34" s="89" t="s">
        <v>123</v>
      </c>
      <c r="D34" s="91"/>
      <c r="E34" s="92" t="str">
        <f>IF(J34,"","חובה למלא את כל השדות עבור שכיר או עוסק או בעלי חברה")</f>
        <v>חובה למלא את כל השדות עבור שכיר או עוסק או בעלי חברה</v>
      </c>
      <c r="J34" t="b">
        <f>OR(AND(K34),AND(K37:K39),AND(K42:K43))</f>
        <v>0</v>
      </c>
      <c r="K34" t="b">
        <f>D34=ערכים!$M$2</f>
        <v>0</v>
      </c>
    </row>
    <row r="35" spans="2:11" x14ac:dyDescent="0.25">
      <c r="E35" s="92"/>
    </row>
    <row r="36" spans="2:11" x14ac:dyDescent="0.25">
      <c r="B36" s="1" t="s">
        <v>124</v>
      </c>
      <c r="E36" s="92"/>
    </row>
    <row r="37" spans="2:11" ht="15.6" x14ac:dyDescent="0.25">
      <c r="C37" s="89" t="s">
        <v>125</v>
      </c>
      <c r="D37" s="91"/>
      <c r="E37" s="92"/>
      <c r="K37" t="b">
        <f>D37=ערכים!$M$2</f>
        <v>0</v>
      </c>
    </row>
    <row r="38" spans="2:11" ht="31.2" x14ac:dyDescent="0.25">
      <c r="C38" s="89" t="s">
        <v>126</v>
      </c>
      <c r="D38" s="91"/>
      <c r="E38" s="92"/>
      <c r="K38" t="b">
        <f>D38=ערכים!$M$2</f>
        <v>0</v>
      </c>
    </row>
    <row r="39" spans="2:11" ht="15.6" x14ac:dyDescent="0.25">
      <c r="C39" s="89" t="s">
        <v>127</v>
      </c>
      <c r="D39" s="91"/>
      <c r="E39" s="92"/>
      <c r="K39" t="b">
        <f>D39=ערכים!$M$2</f>
        <v>0</v>
      </c>
    </row>
    <row r="40" spans="2:11" x14ac:dyDescent="0.25">
      <c r="E40" s="92"/>
    </row>
    <row r="41" spans="2:11" x14ac:dyDescent="0.25">
      <c r="B41" s="1" t="s">
        <v>128</v>
      </c>
      <c r="E41" s="92"/>
    </row>
    <row r="42" spans="2:11" ht="31.2" x14ac:dyDescent="0.25">
      <c r="C42" s="89" t="s">
        <v>129</v>
      </c>
      <c r="D42" s="91"/>
      <c r="E42" s="92"/>
      <c r="K42" t="b">
        <f>D42=ערכים!$M$2</f>
        <v>0</v>
      </c>
    </row>
    <row r="43" spans="2:11" ht="15.6" x14ac:dyDescent="0.25">
      <c r="C43" s="89" t="s">
        <v>130</v>
      </c>
      <c r="D43" s="91"/>
      <c r="E43" s="92"/>
      <c r="K43" t="b">
        <f>D43=ערכים!$M$2</f>
        <v>0</v>
      </c>
    </row>
    <row r="45" spans="2:11" x14ac:dyDescent="0.25">
      <c r="J45" t="b">
        <f>AND(J34,J31,J30,J29,J28,J25,J24,J23,J22,J19,J18,J17,J16,J15,J14,J7,J5)</f>
        <v>0</v>
      </c>
    </row>
  </sheetData>
  <sheetProtection algorithmName="SHA-512" hashValue="9HkylKeNS7LIS8GYpNhgzC40LeTNNI1yvuGSoJzvsT00Qvx1TlggG8u0mJGMk59gko4lr2H+AXnZfNKxJHRqfQ==" saltValue="H0Ta7o3MVCUbDQfBFsUhHg==" spinCount="100000" sheet="1" objects="1" scenarios="1"/>
  <mergeCells count="1">
    <mergeCell ref="B2:E2"/>
  </mergeCells>
  <conditionalFormatting sqref="E5:E43">
    <cfRule type="notContainsBlanks" dxfId="0" priority="1">
      <formula>LEN(TRIM(E5))&gt;0</formula>
    </cfRule>
  </conditionalFormatting>
  <pageMargins left="0.7" right="0.7" top="0.75" bottom="0.75" header="0.3" footer="0.3"/>
  <pageSetup scale="6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6D22A1-4BF2-498A-8103-A83D3EC761E6}">
          <x14:formula1>
            <xm:f>ערכים!$M$2:$M$3</xm:f>
          </x14:formula1>
          <xm:sqref>D7:D9 D11:D12 D14 D22:D25 D34 D29:D30 D37:D39 D42:D43 D18</xm:sqref>
        </x14:dataValidation>
        <x14:dataValidation type="list" allowBlank="1" showInputMessage="1" showErrorMessage="1" xr:uid="{D7EFAC18-96ED-4B34-A356-19516FC54723}">
          <x14:formula1>
            <xm:f>ערכים!$N$2:$N$3</xm:f>
          </x14:formula1>
          <xm:sqref>D5 D31 D28 D15:D17 D19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07A12-B277-4447-AD5E-9CEBE99D949B}">
  <sheetPr codeName="Sheet3"/>
  <dimension ref="A1:G53"/>
  <sheetViews>
    <sheetView rightToLeft="1" workbookViewId="0">
      <selection activeCell="C1" sqref="C1:C2"/>
    </sheetView>
  </sheetViews>
  <sheetFormatPr defaultRowHeight="13.8" x14ac:dyDescent="0.25"/>
  <cols>
    <col min="1" max="1" width="42.59765625" bestFit="1" customWidth="1"/>
    <col min="2" max="3" width="19.5" bestFit="1" customWidth="1"/>
    <col min="4" max="5" width="16.296875" bestFit="1" customWidth="1"/>
    <col min="6" max="6" width="5.69921875" bestFit="1" customWidth="1"/>
    <col min="7" max="7" width="20.5" bestFit="1" customWidth="1"/>
  </cols>
  <sheetData>
    <row r="1" spans="1:7" x14ac:dyDescent="0.25">
      <c r="A1" s="71" t="s">
        <v>47</v>
      </c>
      <c r="B1" s="4" t="s">
        <v>48</v>
      </c>
      <c r="C1" s="4" t="s">
        <v>81</v>
      </c>
      <c r="D1" s="72"/>
      <c r="E1" s="72"/>
      <c r="F1" s="72"/>
      <c r="G1" s="73"/>
    </row>
    <row r="2" spans="1:7" x14ac:dyDescent="0.25">
      <c r="A2" s="74">
        <f>'טופס בקשת הלוואה'!D70</f>
        <v>0</v>
      </c>
      <c r="B2" s="75">
        <f>'טופס בקשת הלוואה'!D71</f>
        <v>0</v>
      </c>
      <c r="C2" s="88">
        <f ca="1">'טופס בקשת הלוואה'!C6</f>
        <v>44299</v>
      </c>
      <c r="D2" s="75"/>
      <c r="E2" s="75"/>
      <c r="F2" s="75"/>
      <c r="G2" s="76"/>
    </row>
    <row r="3" spans="1:7" x14ac:dyDescent="0.25">
      <c r="A3" s="77" t="s">
        <v>50</v>
      </c>
      <c r="B3" s="78" t="s">
        <v>51</v>
      </c>
      <c r="C3" s="78" t="s">
        <v>52</v>
      </c>
      <c r="D3" s="78" t="s">
        <v>53</v>
      </c>
      <c r="E3" s="75"/>
      <c r="F3" s="75"/>
      <c r="G3" s="76"/>
    </row>
    <row r="4" spans="1:7" x14ac:dyDescent="0.25">
      <c r="A4" s="74">
        <f>'טופס בקשת הלוואה'!H70</f>
        <v>0</v>
      </c>
      <c r="B4" s="75">
        <f>'טופס בקשת הלוואה'!H71</f>
        <v>0</v>
      </c>
      <c r="C4" s="75">
        <f>'טופס בקשת הלוואה'!H72</f>
        <v>0</v>
      </c>
      <c r="D4" s="75">
        <f>'טופס בקשת הלוואה'!H73</f>
        <v>0</v>
      </c>
      <c r="E4" s="75"/>
      <c r="F4" s="75"/>
      <c r="G4" s="76"/>
    </row>
    <row r="5" spans="1:7" x14ac:dyDescent="0.25">
      <c r="A5" s="77" t="s">
        <v>88</v>
      </c>
      <c r="B5" s="78" t="s">
        <v>89</v>
      </c>
      <c r="C5" s="75"/>
      <c r="D5" s="75"/>
      <c r="E5" s="75"/>
      <c r="F5" s="75"/>
      <c r="G5" s="76"/>
    </row>
    <row r="6" spans="1:7" x14ac:dyDescent="0.25">
      <c r="A6" s="79">
        <f>IF(COUNTIF('טופס בקשת הלוואה'!E21:H21,ערכים!B3)&lt;3,COUNTIF('טופס בקשת הלוואה'!E21:H21,ערכים!B3),"3 ומעלה")</f>
        <v>0</v>
      </c>
      <c r="B6" s="75" t="e">
        <f>COUNTIF('טופס בקשת הלוואה'!E21:H21,ערכים!B3)+B19</f>
        <v>#VALUE!</v>
      </c>
      <c r="C6" s="75"/>
      <c r="D6" s="75"/>
      <c r="E6" s="75"/>
      <c r="F6" s="75"/>
      <c r="G6" s="76"/>
    </row>
    <row r="7" spans="1:7" x14ac:dyDescent="0.25">
      <c r="A7" s="77" t="s">
        <v>66</v>
      </c>
      <c r="B7" s="78" t="s">
        <v>0</v>
      </c>
      <c r="C7" s="75"/>
      <c r="D7" s="75"/>
      <c r="E7" s="75"/>
      <c r="F7" s="75"/>
      <c r="G7" s="76"/>
    </row>
    <row r="8" spans="1:7" x14ac:dyDescent="0.25">
      <c r="A8" s="74">
        <f>'טופס בקשת הלוואה'!F6</f>
        <v>0</v>
      </c>
      <c r="B8" s="75">
        <f>'טופס בקשת הלוואה'!C7</f>
        <v>0</v>
      </c>
      <c r="C8" s="75"/>
      <c r="D8" s="75"/>
      <c r="E8" s="75"/>
      <c r="F8" s="75"/>
      <c r="G8" s="76"/>
    </row>
    <row r="9" spans="1:7" x14ac:dyDescent="0.25">
      <c r="A9" s="74"/>
      <c r="B9" s="78" t="s">
        <v>7</v>
      </c>
      <c r="C9" s="78" t="s">
        <v>8</v>
      </c>
      <c r="D9" s="78" t="s">
        <v>42</v>
      </c>
      <c r="E9" s="78" t="s">
        <v>69</v>
      </c>
      <c r="F9" s="75"/>
      <c r="G9" s="76"/>
    </row>
    <row r="10" spans="1:7" x14ac:dyDescent="0.25">
      <c r="A10" s="74" t="s">
        <v>9</v>
      </c>
      <c r="B10" s="75"/>
      <c r="C10" s="75" t="str">
        <f>IF('טופס בקשת הלוואה'!F21=ערכים!$B$3,"לווה נוסף",IF('טופס בקשת הלוואה'!F21="","",'טופס בקשת הלוואה'!F21))</f>
        <v/>
      </c>
      <c r="D10" s="75" t="str">
        <f>IF('טופס בקשת הלוואה'!G21=ערכים!$B$3,"לווה נוסף",IF('טופס בקשת הלוואה'!G21="","",'טופס בקשת הלוואה'!G21))</f>
        <v/>
      </c>
      <c r="E10" s="75" t="str">
        <f>IF('טופס בקשת הלוואה'!H21=ערכים!$B$3,"לווה נוסף",IF('טופס בקשת הלוואה'!H21="","",'טופס בקשת הלוואה'!H21))</f>
        <v/>
      </c>
      <c r="F10" s="75"/>
      <c r="G10" s="76"/>
    </row>
    <row r="11" spans="1:7" x14ac:dyDescent="0.25">
      <c r="A11" s="74" t="s">
        <v>2</v>
      </c>
      <c r="B11" s="80" t="str">
        <f>IF('טופס בקשת הלוואה'!E22="","",TEXT('טופס בקשת הלוואה'!E22,"000000000"))</f>
        <v/>
      </c>
      <c r="C11" s="80" t="str">
        <f>IF('טופס בקשת הלוואה'!F22="","",TEXT('טופס בקשת הלוואה'!F22,"000000000"))</f>
        <v/>
      </c>
      <c r="D11" s="80" t="str">
        <f>IF('טופס בקשת הלוואה'!G22="","",TEXT('טופס בקשת הלוואה'!G22,"000000000"))</f>
        <v/>
      </c>
      <c r="E11" s="80" t="str">
        <f>IF('טופס בקשת הלוואה'!H22="","",TEXT('טופס בקשת הלוואה'!H22,"000000000"))</f>
        <v/>
      </c>
      <c r="F11" s="75"/>
      <c r="G11" s="76"/>
    </row>
    <row r="12" spans="1:7" x14ac:dyDescent="0.25">
      <c r="A12" s="74" t="s">
        <v>11</v>
      </c>
      <c r="B12" s="80" t="str">
        <f>IF('טופס בקשת הלוואה'!E23="","",TEXT('טופס בקשת הלוואה'!E23,"000000000"))</f>
        <v/>
      </c>
      <c r="C12" s="80" t="str">
        <f>IF('טופס בקשת הלוואה'!F23="","",TEXT('טופס בקשת הלוואה'!F23,"000000000"))</f>
        <v/>
      </c>
      <c r="D12" s="80" t="str">
        <f>IF('טופס בקשת הלוואה'!G23="","",TEXT('טופס בקשת הלוואה'!G23,"000000000"))</f>
        <v/>
      </c>
      <c r="E12" s="80" t="str">
        <f>IF('טופס בקשת הלוואה'!H23="","",TEXT('טופס בקשת הלוואה'!H23,"000000000"))</f>
        <v/>
      </c>
      <c r="F12" s="75"/>
      <c r="G12" s="76"/>
    </row>
    <row r="13" spans="1:7" x14ac:dyDescent="0.25">
      <c r="A13" s="74" t="s">
        <v>12</v>
      </c>
      <c r="B13" s="80" t="str">
        <f>IF('טופס בקשת הלוואה'!E24="","",TEXT('טופס בקשת הלוואה'!E24,"000000000"))</f>
        <v/>
      </c>
      <c r="C13" s="80" t="str">
        <f>IF('טופס בקשת הלוואה'!F24="","",TEXT('טופס בקשת הלוואה'!F24,"000000000"))</f>
        <v/>
      </c>
      <c r="D13" s="80" t="str">
        <f>IF('טופס בקשת הלוואה'!G24="","",TEXT('טופס בקשת הלוואה'!G24,"000000000"))</f>
        <v/>
      </c>
      <c r="E13" s="80" t="str">
        <f>IF('טופס בקשת הלוואה'!H24="","",TEXT('טופס בקשת הלוואה'!H24,"000000000"))</f>
        <v/>
      </c>
      <c r="F13" s="75"/>
      <c r="G13" s="76"/>
    </row>
    <row r="14" spans="1:7" x14ac:dyDescent="0.25">
      <c r="A14" s="74" t="s">
        <v>13</v>
      </c>
      <c r="B14" s="80" t="str">
        <f>IF('טופס בקשת הלוואה'!E25="","",TEXT('טופס בקשת הלוואה'!E25,"000000000"))</f>
        <v/>
      </c>
      <c r="C14" s="80" t="str">
        <f>IF('טופס בקשת הלוואה'!F25="","",TEXT('טופס בקשת הלוואה'!F25,"000000000"))</f>
        <v/>
      </c>
      <c r="D14" s="80" t="str">
        <f>IF('טופס בקשת הלוואה'!G25="","",TEXT('טופס בקשת הלוואה'!G25,"000000000"))</f>
        <v/>
      </c>
      <c r="E14" s="80" t="str">
        <f>IF('טופס בקשת הלוואה'!H25="","",TEXT('טופס בקשת הלוואה'!H25,"000000000"))</f>
        <v/>
      </c>
      <c r="F14" s="75"/>
      <c r="G14" s="76"/>
    </row>
    <row r="15" spans="1:7" x14ac:dyDescent="0.25">
      <c r="A15" s="74" t="s">
        <v>14</v>
      </c>
      <c r="B15" s="80" t="str">
        <f>IF('טופס בקשת הלוואה'!E26="","",TEXT('טופס בקשת הלוואה'!E26,"0000000000"))</f>
        <v/>
      </c>
      <c r="C15" s="80" t="str">
        <f>IF('טופס בקשת הלוואה'!F26="","",TEXT('טופס בקשת הלוואה'!F26,"0000000000"))</f>
        <v/>
      </c>
      <c r="D15" s="80" t="str">
        <f>IF('טופס בקשת הלוואה'!G26="","",TEXT('טופס בקשת הלוואה'!G26,"0000000000"))</f>
        <v/>
      </c>
      <c r="E15" s="80" t="str">
        <f>IF('טופס בקשת הלוואה'!H26="","",TEXT('טופס בקשת הלוואה'!H26,"0000000000"))</f>
        <v/>
      </c>
      <c r="F15" s="75"/>
      <c r="G15" s="76"/>
    </row>
    <row r="16" spans="1:7" x14ac:dyDescent="0.25">
      <c r="A16" s="74" t="s">
        <v>90</v>
      </c>
      <c r="B16" s="88" t="str">
        <f>IF('טופס בקשת הלוואה'!E28="","",'טופס בקשת הלוואה'!E28)</f>
        <v/>
      </c>
      <c r="C16" s="88" t="str">
        <f>IF('טופס בקשת הלוואה'!F28="","",'טופס בקשת הלוואה'!F28)</f>
        <v/>
      </c>
      <c r="D16" s="88" t="str">
        <f>IF('טופס בקשת הלוואה'!G28="","",'טופס בקשת הלוואה'!G28)</f>
        <v/>
      </c>
      <c r="E16" s="88" t="str">
        <f>IF('טופס בקשת הלוואה'!H28="","",'טופס בקשת הלוואה'!H28)</f>
        <v/>
      </c>
      <c r="F16" s="75"/>
      <c r="G16" s="76"/>
    </row>
    <row r="17" spans="1:7" x14ac:dyDescent="0.25">
      <c r="A17" s="74" t="s">
        <v>15</v>
      </c>
      <c r="B17" s="80" t="str">
        <f>IF('טופס בקשת הלוואה'!E27="","",'טופס בקשת הלוואה'!E27)</f>
        <v/>
      </c>
      <c r="C17" s="80" t="str">
        <f>IF('טופס בקשת הלוואה'!F27="","",'טופס בקשת הלוואה'!F27)</f>
        <v/>
      </c>
      <c r="D17" s="80" t="str">
        <f>IF('טופס בקשת הלוואה'!G27="","",'טופס בקשת הלוואה'!G27)</f>
        <v/>
      </c>
      <c r="E17" s="80" t="str">
        <f>IF('טופס בקשת הלוואה'!H27="","",'טופס בקשת הלוואה'!H27)</f>
        <v/>
      </c>
      <c r="F17" s="75"/>
      <c r="G17" s="76"/>
    </row>
    <row r="18" spans="1:7" x14ac:dyDescent="0.25">
      <c r="A18" s="74" t="s">
        <v>18</v>
      </c>
      <c r="B18" s="80" t="str">
        <f>IF('טופס בקשת הלוואה'!E29="","",'טופס בקשת הלוואה'!E29)</f>
        <v/>
      </c>
      <c r="C18" s="80" t="str">
        <f>IF('טופס בקשת הלוואה'!F29="","",'טופס בקשת הלוואה'!F29)</f>
        <v/>
      </c>
      <c r="D18" s="80" t="str">
        <f>IF('טופס בקשת הלוואה'!G29="","",'טופס בקשת הלוואה'!G29)</f>
        <v/>
      </c>
      <c r="E18" s="80" t="str">
        <f>IF('טופס בקשת הלוואה'!H29="","",'טופס בקשת הלוואה'!H29)</f>
        <v/>
      </c>
      <c r="F18" s="75"/>
      <c r="G18" s="76"/>
    </row>
    <row r="19" spans="1:7" x14ac:dyDescent="0.25">
      <c r="A19" s="74" t="s">
        <v>21</v>
      </c>
      <c r="B19" s="80" t="str">
        <f>IF('טופס בקשת הלוואה'!E30="","",'טופס בקשת הלוואה'!E30)</f>
        <v/>
      </c>
      <c r="C19" s="80" t="str">
        <f>IF('טופס בקשת הלוואה'!F30="","",'טופס בקשת הלוואה'!F30)</f>
        <v/>
      </c>
      <c r="D19" s="80" t="str">
        <f>IF('טופס בקשת הלוואה'!G30="","",'טופס בקשת הלוואה'!G30)</f>
        <v/>
      </c>
      <c r="E19" s="80" t="str">
        <f>IF('טופס בקשת הלוואה'!H30="","",'טופס בקשת הלוואה'!H30)</f>
        <v/>
      </c>
      <c r="F19" s="75"/>
      <c r="G19" s="76"/>
    </row>
    <row r="20" spans="1:7" x14ac:dyDescent="0.25">
      <c r="A20" s="74" t="s">
        <v>22</v>
      </c>
      <c r="B20" s="80" t="str">
        <f>IF('טופס בקשת הלוואה'!E31="","",'טופס בקשת הלוואה'!E31)</f>
        <v/>
      </c>
      <c r="C20" s="80" t="str">
        <f>IF('טופס בקשת הלוואה'!F31="","",'טופס בקשת הלוואה'!F31)</f>
        <v/>
      </c>
      <c r="D20" s="80" t="str">
        <f>IF('טופס בקשת הלוואה'!G31="","",'טופס בקשת הלוואה'!G31)</f>
        <v/>
      </c>
      <c r="E20" s="80" t="str">
        <f>IF('טופס בקשת הלוואה'!H31="","",'טופס בקשת הלוואה'!H31)</f>
        <v/>
      </c>
      <c r="F20" s="75"/>
      <c r="G20" s="76"/>
    </row>
    <row r="21" spans="1:7" x14ac:dyDescent="0.25">
      <c r="A21" s="74" t="s">
        <v>25</v>
      </c>
      <c r="B21" s="80" t="str">
        <f>IF('טופס בקשת הלוואה'!E32="","",'טופס בקשת הלוואה'!E32)</f>
        <v/>
      </c>
      <c r="C21" s="80" t="str">
        <f>IF('טופס בקשת הלוואה'!F32="","",'טופס בקשת הלוואה'!F32)</f>
        <v/>
      </c>
      <c r="D21" s="80" t="str">
        <f>IF('טופס בקשת הלוואה'!G32="","",'טופס בקשת הלוואה'!G32)</f>
        <v/>
      </c>
      <c r="E21" s="80" t="str">
        <f>IF('טופס בקשת הלוואה'!H32="","",'טופס בקשת הלוואה'!H32)</f>
        <v/>
      </c>
      <c r="F21" s="75"/>
      <c r="G21" s="76"/>
    </row>
    <row r="22" spans="1:7" x14ac:dyDescent="0.25">
      <c r="A22" s="74" t="s">
        <v>28</v>
      </c>
      <c r="B22" s="80" t="str">
        <f>IF('טופס בקשת הלוואה'!E33="","",'טופס בקשת הלוואה'!E33)</f>
        <v/>
      </c>
      <c r="C22" s="80" t="str">
        <f>IF('טופס בקשת הלוואה'!F33="","",'טופס בקשת הלוואה'!F33)</f>
        <v/>
      </c>
      <c r="D22" s="80" t="str">
        <f>IF('טופס בקשת הלוואה'!G33="","",'טופס בקשת הלוואה'!G33)</f>
        <v/>
      </c>
      <c r="E22" s="80" t="str">
        <f>IF('טופס בקשת הלוואה'!H33="","",'טופס בקשת הלוואה'!H33)</f>
        <v/>
      </c>
      <c r="F22" s="75"/>
      <c r="G22" s="76"/>
    </row>
    <row r="23" spans="1:7" x14ac:dyDescent="0.25">
      <c r="A23" s="74" t="s">
        <v>31</v>
      </c>
      <c r="B23" s="80" t="str">
        <f>IF('טופס בקשת הלוואה'!E34="","",'טופס בקשת הלוואה'!E34)</f>
        <v/>
      </c>
      <c r="C23" s="80" t="str">
        <f>IF('טופס בקשת הלוואה'!F34="","",'טופס בקשת הלוואה'!F34)</f>
        <v/>
      </c>
      <c r="D23" s="80" t="str">
        <f>IF('טופס בקשת הלוואה'!G34="","",'טופס בקשת הלוואה'!G34)</f>
        <v/>
      </c>
      <c r="E23" s="80" t="str">
        <f>IF('טופס בקשת הלוואה'!H34="","",'טופס בקשת הלוואה'!H34)</f>
        <v/>
      </c>
      <c r="F23" s="75"/>
      <c r="G23" s="76"/>
    </row>
    <row r="24" spans="1:7" x14ac:dyDescent="0.25">
      <c r="A24" s="74" t="s">
        <v>32</v>
      </c>
      <c r="B24" s="80" t="str">
        <f>IF('טופס בקשת הלוואה'!E35="","",'טופס בקשת הלוואה'!E35)</f>
        <v/>
      </c>
      <c r="C24" s="80" t="str">
        <f>IF('טופס בקשת הלוואה'!F35="","",'טופס בקשת הלוואה'!F35)</f>
        <v/>
      </c>
      <c r="D24" s="80" t="str">
        <f>IF('טופס בקשת הלוואה'!G35="","",'טופס בקשת הלוואה'!G35)</f>
        <v/>
      </c>
      <c r="E24" s="80" t="str">
        <f>IF('טופס בקשת הלוואה'!H35="","",'טופס בקשת הלוואה'!H35)</f>
        <v/>
      </c>
      <c r="F24" s="75"/>
      <c r="G24" s="76"/>
    </row>
    <row r="25" spans="1:7" x14ac:dyDescent="0.25">
      <c r="A25" s="74" t="s">
        <v>33</v>
      </c>
      <c r="B25" s="80" t="str">
        <f>IF('טופס בקשת הלוואה'!E36="","",'טופס בקשת הלוואה'!E36)</f>
        <v/>
      </c>
      <c r="C25" s="80" t="str">
        <f>IF('טופס בקשת הלוואה'!F36="","",'טופס בקשת הלוואה'!F36)</f>
        <v/>
      </c>
      <c r="D25" s="80" t="str">
        <f>IF('טופס בקשת הלוואה'!G36="","",'טופס בקשת הלוואה'!G36)</f>
        <v/>
      </c>
      <c r="E25" s="80" t="str">
        <f>IF('טופס בקשת הלוואה'!H36="","",'טופס בקשת הלוואה'!H36)</f>
        <v/>
      </c>
      <c r="F25" s="75"/>
      <c r="G25" s="76"/>
    </row>
    <row r="26" spans="1:7" x14ac:dyDescent="0.25">
      <c r="A26" s="74" t="s">
        <v>34</v>
      </c>
      <c r="B26" s="80" t="str">
        <f>IF('טופס בקשת הלוואה'!E37="","",'טופס בקשת הלוואה'!E37)</f>
        <v/>
      </c>
      <c r="C26" s="80" t="str">
        <f>IF('טופס בקשת הלוואה'!F37="","",'טופס בקשת הלוואה'!F37)</f>
        <v/>
      </c>
      <c r="D26" s="80" t="str">
        <f>IF('טופס בקשת הלוואה'!G37="","",'טופס בקשת הלוואה'!G37)</f>
        <v/>
      </c>
      <c r="E26" s="80" t="str">
        <f>IF('טופס בקשת הלוואה'!H37="","",'טופס בקשת הלוואה'!H37)</f>
        <v/>
      </c>
      <c r="F26" s="75"/>
      <c r="G26" s="76"/>
    </row>
    <row r="27" spans="1:7" x14ac:dyDescent="0.25">
      <c r="A27" s="74" t="s">
        <v>35</v>
      </c>
      <c r="B27" s="80" t="str">
        <f>IF('טופס בקשת הלוואה'!E38="","",'טופס בקשת הלוואה'!E38)</f>
        <v/>
      </c>
      <c r="C27" s="80" t="str">
        <f>IF('טופס בקשת הלוואה'!F38="","",'טופס בקשת הלוואה'!F38)</f>
        <v/>
      </c>
      <c r="D27" s="80" t="str">
        <f>IF('טופס בקשת הלוואה'!G38="","",'טופס בקשת הלוואה'!G38)</f>
        <v/>
      </c>
      <c r="E27" s="80" t="str">
        <f>IF('טופס בקשת הלוואה'!H38="","",'טופס בקשת הלוואה'!H38)</f>
        <v/>
      </c>
      <c r="F27" s="75"/>
      <c r="G27" s="76"/>
    </row>
    <row r="28" spans="1:7" x14ac:dyDescent="0.25">
      <c r="A28" s="74" t="s">
        <v>70</v>
      </c>
      <c r="B28" s="80" t="str">
        <f>IF('טופס בקשת הלוואה'!E39="","",'טופס בקשת הלוואה'!E39)</f>
        <v/>
      </c>
      <c r="C28" s="80" t="str">
        <f>IF('טופס בקשת הלוואה'!F39="","",'טופס בקשת הלוואה'!F39)</f>
        <v/>
      </c>
      <c r="D28" s="80" t="str">
        <f>IF('טופס בקשת הלוואה'!G39="","",'טופס בקשת הלוואה'!G39)</f>
        <v/>
      </c>
      <c r="E28" s="80" t="str">
        <f>IF('טופס בקשת הלוואה'!H39="","",'טופס בקשת הלוואה'!H39)</f>
        <v/>
      </c>
      <c r="F28" s="75"/>
      <c r="G28" s="76"/>
    </row>
    <row r="29" spans="1:7" x14ac:dyDescent="0.25">
      <c r="A29" s="74" t="s">
        <v>36</v>
      </c>
      <c r="B29" s="80" t="str">
        <f>IF('טופס בקשת הלוואה'!E40="","",'טופס בקשת הלוואה'!E40)</f>
        <v/>
      </c>
      <c r="C29" s="80" t="str">
        <f>IF('טופס בקשת הלוואה'!F40="","",'טופס בקשת הלוואה'!F40)</f>
        <v/>
      </c>
      <c r="D29" s="80" t="str">
        <f>IF('טופס בקשת הלוואה'!G40="","",'טופס בקשת הלוואה'!G40)</f>
        <v/>
      </c>
      <c r="E29" s="80" t="str">
        <f>IF('טופס בקשת הלוואה'!H40="","",'טופס בקשת הלוואה'!H40)</f>
        <v/>
      </c>
      <c r="F29" s="75"/>
      <c r="G29" s="76"/>
    </row>
    <row r="30" spans="1:7" x14ac:dyDescent="0.25">
      <c r="A30" s="74" t="s">
        <v>37</v>
      </c>
      <c r="B30" s="80" t="str">
        <f>IF('טופס בקשת הלוואה'!E41="","",'טופס בקשת הלוואה'!E41)</f>
        <v/>
      </c>
      <c r="C30" s="80" t="str">
        <f>IF('טופס בקשת הלוואה'!F41="","",'טופס בקשת הלוואה'!F41)</f>
        <v/>
      </c>
      <c r="D30" s="80" t="str">
        <f>IF('טופס בקשת הלוואה'!G41="","",'טופס בקשת הלוואה'!G41)</f>
        <v/>
      </c>
      <c r="E30" s="80" t="str">
        <f>IF('טופס בקשת הלוואה'!H41="","",'טופס בקשת הלוואה'!H41)</f>
        <v/>
      </c>
      <c r="F30" s="75"/>
      <c r="G30" s="76"/>
    </row>
    <row r="31" spans="1:7" x14ac:dyDescent="0.25">
      <c r="A31" s="74" t="s">
        <v>38</v>
      </c>
      <c r="B31" s="80" t="str">
        <f>IF('טופס בקשת הלוואה'!E42="","",TEXT('טופס בקשת הלוואה'!E42,"0000000000"))</f>
        <v/>
      </c>
      <c r="C31" s="80" t="str">
        <f>IF('טופס בקשת הלוואה'!F42="","",TEXT('טופס בקשת הלוואה'!F42,"0000000000"))</f>
        <v/>
      </c>
      <c r="D31" s="80" t="str">
        <f>IF('טופס בקשת הלוואה'!G42="","",TEXT('טופס בקשת הלוואה'!G42,"0000000000"))</f>
        <v/>
      </c>
      <c r="E31" s="80" t="str">
        <f>IF('טופס בקשת הלוואה'!H42="","",TEXT('טופס בקשת הלוואה'!H42,"0000000000"))</f>
        <v/>
      </c>
      <c r="F31" s="75"/>
      <c r="G31" s="76"/>
    </row>
    <row r="32" spans="1:7" x14ac:dyDescent="0.25">
      <c r="A32" s="77" t="s">
        <v>72</v>
      </c>
      <c r="B32" s="78" t="s">
        <v>87</v>
      </c>
      <c r="C32" s="78" t="s">
        <v>73</v>
      </c>
      <c r="D32" s="78" t="s">
        <v>74</v>
      </c>
      <c r="E32" s="78" t="s">
        <v>75</v>
      </c>
      <c r="F32" s="78" t="s">
        <v>76</v>
      </c>
      <c r="G32" s="81" t="s">
        <v>77</v>
      </c>
    </row>
    <row r="33" spans="1:7" x14ac:dyDescent="0.25">
      <c r="A33" s="74" t="str">
        <f>IF('טופס בקשת הלוואה'!B48="","",'טופס בקשת הלוואה'!B48)</f>
        <v/>
      </c>
      <c r="B33" s="75" t="str">
        <f>IF('טופס בקשת הלוואה'!C48="","",'טופס בקשת הלוואה'!C48)</f>
        <v/>
      </c>
      <c r="C33" s="75" t="str">
        <f>IF('טופס בקשת הלוואה'!D48="","",'טופס בקשת הלוואה'!D48)</f>
        <v/>
      </c>
      <c r="D33" s="75" t="str">
        <f>IF('טופס בקשת הלוואה'!E48="","",'טופס בקשת הלוואה'!E48)</f>
        <v/>
      </c>
      <c r="E33" s="75" t="str">
        <f>IF('טופס בקשת הלוואה'!F48="","",'טופס בקשת הלוואה'!F48)</f>
        <v/>
      </c>
      <c r="F33" s="75" t="str">
        <f>IF('טופס בקשת הלוואה'!G48="","",'טופס בקשת הלוואה'!G48)</f>
        <v/>
      </c>
      <c r="G33" s="76" t="str">
        <f>IF('טופס בקשת הלוואה'!H48="","",'טופס בקשת הלוואה'!H48)</f>
        <v/>
      </c>
    </row>
    <row r="34" spans="1:7" x14ac:dyDescent="0.25">
      <c r="A34" s="74" t="str">
        <f>IF('טופס בקשת הלוואה'!B49="","",'טופס בקשת הלוואה'!B49)</f>
        <v/>
      </c>
      <c r="B34" s="75" t="str">
        <f>IF('טופס בקשת הלוואה'!C49="","",'טופס בקשת הלוואה'!C49)</f>
        <v/>
      </c>
      <c r="C34" s="75" t="str">
        <f>IF('טופס בקשת הלוואה'!D49="","",'טופס בקשת הלוואה'!D49)</f>
        <v/>
      </c>
      <c r="D34" s="75" t="str">
        <f>IF('טופס בקשת הלוואה'!E49="","",'טופס בקשת הלוואה'!E49)</f>
        <v/>
      </c>
      <c r="E34" s="75" t="str">
        <f>IF('טופס בקשת הלוואה'!F49="","",'טופס בקשת הלוואה'!F49)</f>
        <v/>
      </c>
      <c r="F34" s="75" t="str">
        <f>IF('טופס בקשת הלוואה'!G49="","",'טופס בקשת הלוואה'!G49)</f>
        <v/>
      </c>
      <c r="G34" s="76" t="str">
        <f>IF('טופס בקשת הלוואה'!H49="","",'טופס בקשת הלוואה'!H49)</f>
        <v/>
      </c>
    </row>
    <row r="35" spans="1:7" x14ac:dyDescent="0.25">
      <c r="A35" s="74" t="str">
        <f>IF('טופס בקשת הלוואה'!B50="","",'טופס בקשת הלוואה'!B50)</f>
        <v/>
      </c>
      <c r="B35" s="75" t="str">
        <f>IF('טופס בקשת הלוואה'!C50="","",'טופס בקשת הלוואה'!C50)</f>
        <v/>
      </c>
      <c r="C35" s="75" t="str">
        <f>IF('טופס בקשת הלוואה'!D50="","",'טופס בקשת הלוואה'!D50)</f>
        <v/>
      </c>
      <c r="D35" s="75" t="str">
        <f>IF('טופס בקשת הלוואה'!E50="","",'טופס בקשת הלוואה'!E50)</f>
        <v/>
      </c>
      <c r="E35" s="75" t="str">
        <f>IF('טופס בקשת הלוואה'!F50="","",'טופס בקשת הלוואה'!F50)</f>
        <v/>
      </c>
      <c r="F35" s="75" t="str">
        <f>IF('טופס בקשת הלוואה'!G50="","",'טופס בקשת הלוואה'!G50)</f>
        <v/>
      </c>
      <c r="G35" s="76" t="str">
        <f>IF('טופס בקשת הלוואה'!H50="","",'טופס בקשת הלוואה'!H50)</f>
        <v/>
      </c>
    </row>
    <row r="36" spans="1:7" x14ac:dyDescent="0.25">
      <c r="A36" s="74" t="str">
        <f>IF('טופס בקשת הלוואה'!B51="","",'טופס בקשת הלוואה'!B51)</f>
        <v/>
      </c>
      <c r="B36" s="75" t="str">
        <f>IF('טופס בקשת הלוואה'!C51="","",'טופס בקשת הלוואה'!C51)</f>
        <v/>
      </c>
      <c r="C36" s="75" t="str">
        <f>IF('טופס בקשת הלוואה'!D51="","",'טופס בקשת הלוואה'!D51)</f>
        <v/>
      </c>
      <c r="D36" s="75" t="str">
        <f>IF('טופס בקשת הלוואה'!E51="","",'טופס בקשת הלוואה'!E51)</f>
        <v/>
      </c>
      <c r="E36" s="75" t="str">
        <f>IF('טופס בקשת הלוואה'!F51="","",'טופס בקשת הלוואה'!F51)</f>
        <v/>
      </c>
      <c r="F36" s="75" t="str">
        <f>IF('טופס בקשת הלוואה'!G51="","",'טופס בקשת הלוואה'!G51)</f>
        <v/>
      </c>
      <c r="G36" s="76" t="str">
        <f>IF('טופס בקשת הלוואה'!H51="","",'טופס בקשת הלוואה'!H51)</f>
        <v/>
      </c>
    </row>
    <row r="37" spans="1:7" x14ac:dyDescent="0.25">
      <c r="A37" s="74" t="str">
        <f>IF('טופס בקשת הלוואה'!B52="","",'טופס בקשת הלוואה'!B52)</f>
        <v/>
      </c>
      <c r="B37" s="75" t="str">
        <f>IF('טופס בקשת הלוואה'!C52="","",'טופס בקשת הלוואה'!C52)</f>
        <v/>
      </c>
      <c r="C37" s="75" t="str">
        <f>IF('טופס בקשת הלוואה'!D52="","",'טופס בקשת הלוואה'!D52)</f>
        <v/>
      </c>
      <c r="D37" s="75" t="str">
        <f>IF('טופס בקשת הלוואה'!E52="","",'טופס בקשת הלוואה'!E52)</f>
        <v/>
      </c>
      <c r="E37" s="75" t="str">
        <f>IF('טופס בקשת הלוואה'!F52="","",'טופס בקשת הלוואה'!F52)</f>
        <v/>
      </c>
      <c r="F37" s="75" t="str">
        <f>IF('טופס בקשת הלוואה'!G52="","",'טופס בקשת הלוואה'!G52)</f>
        <v/>
      </c>
      <c r="G37" s="76" t="str">
        <f>IF('טופס בקשת הלוואה'!H52="","",'טופס בקשת הלוואה'!H52)</f>
        <v/>
      </c>
    </row>
    <row r="38" spans="1:7" x14ac:dyDescent="0.25">
      <c r="A38" s="74" t="str">
        <f>IF('טופס בקשת הלוואה'!B53="","",'טופס בקשת הלוואה'!B53)</f>
        <v/>
      </c>
      <c r="B38" s="75" t="str">
        <f>IF('טופס בקשת הלוואה'!C53="","",'טופס בקשת הלוואה'!C53)</f>
        <v/>
      </c>
      <c r="C38" s="75" t="str">
        <f>IF('טופס בקשת הלוואה'!D53="","",'טופס בקשת הלוואה'!D53)</f>
        <v/>
      </c>
      <c r="D38" s="75" t="str">
        <f>IF('טופס בקשת הלוואה'!E53="","",'טופס בקשת הלוואה'!E53)</f>
        <v/>
      </c>
      <c r="E38" s="75" t="str">
        <f>IF('טופס בקשת הלוואה'!F53="","",'טופס בקשת הלוואה'!F53)</f>
        <v/>
      </c>
      <c r="F38" s="75" t="str">
        <f>IF('טופס בקשת הלוואה'!G53="","",'טופס בקשת הלוואה'!G53)</f>
        <v/>
      </c>
      <c r="G38" s="76" t="str">
        <f>IF('טופס בקשת הלוואה'!H53="","",'טופס בקשת הלוואה'!H53)</f>
        <v/>
      </c>
    </row>
    <row r="39" spans="1:7" x14ac:dyDescent="0.25">
      <c r="A39" s="74" t="str">
        <f>IF('טופס בקשת הלוואה'!B54="","",'טופס בקשת הלוואה'!B54)</f>
        <v/>
      </c>
      <c r="B39" s="75" t="str">
        <f>IF('טופס בקשת הלוואה'!C54="","",'טופס בקשת הלוואה'!C54)</f>
        <v/>
      </c>
      <c r="C39" s="75" t="str">
        <f>IF('טופס בקשת הלוואה'!D54="","",'טופס בקשת הלוואה'!D54)</f>
        <v/>
      </c>
      <c r="D39" s="75" t="str">
        <f>IF('טופס בקשת הלוואה'!E54="","",'טופס בקשת הלוואה'!E54)</f>
        <v/>
      </c>
      <c r="E39" s="75" t="str">
        <f>IF('טופס בקשת הלוואה'!F54="","",'טופס בקשת הלוואה'!F54)</f>
        <v/>
      </c>
      <c r="F39" s="75" t="str">
        <f>IF('טופס בקשת הלוואה'!G54="","",'טופס בקשת הלוואה'!G54)</f>
        <v/>
      </c>
      <c r="G39" s="76" t="str">
        <f>IF('טופס בקשת הלוואה'!H54="","",'טופס בקשת הלוואה'!H54)</f>
        <v/>
      </c>
    </row>
    <row r="40" spans="1:7" x14ac:dyDescent="0.25">
      <c r="A40" s="74" t="str">
        <f>IF('טופס בקשת הלוואה'!B55="","",'טופס בקשת הלוואה'!B55)</f>
        <v/>
      </c>
      <c r="B40" s="75" t="str">
        <f>IF('טופס בקשת הלוואה'!C55="","",'טופס בקשת הלוואה'!C55)</f>
        <v/>
      </c>
      <c r="C40" s="75" t="str">
        <f>IF('טופס בקשת הלוואה'!D55="","",'טופס בקשת הלוואה'!D55)</f>
        <v/>
      </c>
      <c r="D40" s="75" t="str">
        <f>IF('טופס בקשת הלוואה'!E55="","",'טופס בקשת הלוואה'!E55)</f>
        <v/>
      </c>
      <c r="E40" s="75" t="str">
        <f>IF('טופס בקשת הלוואה'!F55="","",'טופס בקשת הלוואה'!F55)</f>
        <v/>
      </c>
      <c r="F40" s="75" t="str">
        <f>IF('טופס בקשת הלוואה'!G55="","",'טופס בקשת הלוואה'!G55)</f>
        <v/>
      </c>
      <c r="G40" s="76" t="str">
        <f>IF('טופס בקשת הלוואה'!H55="","",'טופס בקשת הלוואה'!H55)</f>
        <v/>
      </c>
    </row>
    <row r="41" spans="1:7" x14ac:dyDescent="0.25">
      <c r="A41" s="74" t="str">
        <f>IF('טופס בקשת הלוואה'!B56="","",'טופס בקשת הלוואה'!B56)</f>
        <v/>
      </c>
      <c r="B41" s="75" t="str">
        <f>IF('טופס בקשת הלוואה'!C56="","",'טופס בקשת הלוואה'!C56)</f>
        <v/>
      </c>
      <c r="C41" s="75" t="str">
        <f>IF('טופס בקשת הלוואה'!D56="","",'טופס בקשת הלוואה'!D56)</f>
        <v/>
      </c>
      <c r="D41" s="75" t="str">
        <f>IF('טופס בקשת הלוואה'!E56="","",'טופס בקשת הלוואה'!E56)</f>
        <v/>
      </c>
      <c r="E41" s="75" t="str">
        <f>IF('טופס בקשת הלוואה'!F56="","",'טופס בקשת הלוואה'!F56)</f>
        <v/>
      </c>
      <c r="F41" s="75" t="str">
        <f>IF('טופס בקשת הלוואה'!G56="","",'טופס בקשת הלוואה'!G56)</f>
        <v/>
      </c>
      <c r="G41" s="76" t="str">
        <f>IF('טופס בקשת הלוואה'!H56="","",'טופס בקשת הלוואה'!H56)</f>
        <v/>
      </c>
    </row>
    <row r="42" spans="1:7" x14ac:dyDescent="0.25">
      <c r="A42" s="74" t="str">
        <f>IF('טופס בקשת הלוואה'!B57="","",'טופס בקשת הלוואה'!B57)</f>
        <v/>
      </c>
      <c r="B42" s="75" t="str">
        <f>IF('טופס בקשת הלוואה'!C57="","",'טופס בקשת הלוואה'!C57)</f>
        <v/>
      </c>
      <c r="C42" s="75" t="str">
        <f>IF('טופס בקשת הלוואה'!D57="","",'טופס בקשת הלוואה'!D57)</f>
        <v/>
      </c>
      <c r="D42" s="75" t="str">
        <f>IF('טופס בקשת הלוואה'!E57="","",'טופס בקשת הלוואה'!E57)</f>
        <v/>
      </c>
      <c r="E42" s="75" t="str">
        <f>IF('טופס בקשת הלוואה'!F57="","",'טופס בקשת הלוואה'!F57)</f>
        <v/>
      </c>
      <c r="F42" s="75" t="str">
        <f>IF('טופס בקשת הלוואה'!G57="","",'טופס בקשת הלוואה'!G57)</f>
        <v/>
      </c>
      <c r="G42" s="76" t="str">
        <f>IF('טופס בקשת הלוואה'!H57="","",'טופס בקשת הלוואה'!H57)</f>
        <v/>
      </c>
    </row>
    <row r="43" spans="1:7" x14ac:dyDescent="0.25">
      <c r="A43" s="74" t="str">
        <f>IF('טופס בקשת הלוואה'!B58="","",'טופס בקשת הלוואה'!B58)</f>
        <v/>
      </c>
      <c r="B43" s="75" t="str">
        <f>IF('טופס בקשת הלוואה'!C58="","",'טופס בקשת הלוואה'!C58)</f>
        <v/>
      </c>
      <c r="C43" s="75" t="str">
        <f>IF('טופס בקשת הלוואה'!D58="","",'טופס בקשת הלוואה'!D58)</f>
        <v/>
      </c>
      <c r="D43" s="75" t="str">
        <f>IF('טופס בקשת הלוואה'!E58="","",'טופס בקשת הלוואה'!E58)</f>
        <v/>
      </c>
      <c r="E43" s="75" t="str">
        <f>IF('טופס בקשת הלוואה'!F58="","",'טופס בקשת הלוואה'!F58)</f>
        <v/>
      </c>
      <c r="F43" s="75" t="str">
        <f>IF('טופס בקשת הלוואה'!G58="","",'טופס בקשת הלוואה'!G58)</f>
        <v/>
      </c>
      <c r="G43" s="76" t="str">
        <f>IF('טופס בקשת הלוואה'!H58="","",'טופס בקשת הלוואה'!H58)</f>
        <v/>
      </c>
    </row>
    <row r="44" spans="1:7" x14ac:dyDescent="0.25">
      <c r="A44" s="74" t="str">
        <f>IF('טופס בקשת הלוואה'!B59="","",'טופס בקשת הלוואה'!B59)</f>
        <v/>
      </c>
      <c r="B44" s="75" t="str">
        <f>IF('טופס בקשת הלוואה'!C59="","",'טופס בקשת הלוואה'!C59)</f>
        <v/>
      </c>
      <c r="C44" s="75" t="str">
        <f>IF('טופס בקשת הלוואה'!D59="","",'טופס בקשת הלוואה'!D59)</f>
        <v/>
      </c>
      <c r="D44" s="75" t="str">
        <f>IF('טופס בקשת הלוואה'!E59="","",'טופס בקשת הלוואה'!E59)</f>
        <v/>
      </c>
      <c r="E44" s="75" t="str">
        <f>IF('טופס בקשת הלוואה'!F59="","",'טופס בקשת הלוואה'!F59)</f>
        <v/>
      </c>
      <c r="F44" s="75" t="str">
        <f>IF('טופס בקשת הלוואה'!G59="","",'טופס בקשת הלוואה'!G59)</f>
        <v/>
      </c>
      <c r="G44" s="76" t="str">
        <f>IF('טופס בקשת הלוואה'!H59="","",'טופס בקשת הלוואה'!H59)</f>
        <v/>
      </c>
    </row>
    <row r="45" spans="1:7" x14ac:dyDescent="0.25">
      <c r="A45" s="74" t="str">
        <f>IF('טופס בקשת הלוואה'!B60="","",'טופס בקשת הלוואה'!B60)</f>
        <v/>
      </c>
      <c r="B45" s="75" t="str">
        <f>IF('טופס בקשת הלוואה'!C60="","",'טופס בקשת הלוואה'!C60)</f>
        <v/>
      </c>
      <c r="C45" s="75" t="str">
        <f>IF('טופס בקשת הלוואה'!D60="","",'טופס בקשת הלוואה'!D60)</f>
        <v/>
      </c>
      <c r="D45" s="75" t="str">
        <f>IF('טופס בקשת הלוואה'!E60="","",'טופס בקשת הלוואה'!E60)</f>
        <v/>
      </c>
      <c r="E45" s="75" t="str">
        <f>IF('טופס בקשת הלוואה'!F60="","",'טופס בקשת הלוואה'!F60)</f>
        <v/>
      </c>
      <c r="F45" s="75" t="str">
        <f>IF('טופס בקשת הלוואה'!G60="","",'טופס בקשת הלוואה'!G60)</f>
        <v/>
      </c>
      <c r="G45" s="76" t="str">
        <f>IF('טופס בקשת הלוואה'!H60="","",'טופס בקשת הלוואה'!H60)</f>
        <v/>
      </c>
    </row>
    <row r="46" spans="1:7" x14ac:dyDescent="0.25">
      <c r="A46" s="74" t="str">
        <f>IF('טופס בקשת הלוואה'!B61="","",'טופס בקשת הלוואה'!B61)</f>
        <v/>
      </c>
      <c r="B46" s="75" t="str">
        <f>IF('טופס בקשת הלוואה'!C61="","",'טופס בקשת הלוואה'!C61)</f>
        <v/>
      </c>
      <c r="C46" s="75" t="str">
        <f>IF('טופס בקשת הלוואה'!D61="","",'טופס בקשת הלוואה'!D61)</f>
        <v/>
      </c>
      <c r="D46" s="75" t="str">
        <f>IF('טופס בקשת הלוואה'!E61="","",'טופס בקשת הלוואה'!E61)</f>
        <v/>
      </c>
      <c r="E46" s="75" t="str">
        <f>IF('טופס בקשת הלוואה'!F61="","",'טופס בקשת הלוואה'!F61)</f>
        <v/>
      </c>
      <c r="F46" s="75" t="str">
        <f>IF('טופס בקשת הלוואה'!G61="","",'טופס בקשת הלוואה'!G61)</f>
        <v/>
      </c>
      <c r="G46" s="76" t="str">
        <f>IF('טופס בקשת הלוואה'!H61="","",'טופס בקשת הלוואה'!H61)</f>
        <v/>
      </c>
    </row>
    <row r="47" spans="1:7" x14ac:dyDescent="0.25">
      <c r="A47" s="74" t="str">
        <f>IF('טופס בקשת הלוואה'!B62="","",'טופס בקשת הלוואה'!B62)</f>
        <v/>
      </c>
      <c r="B47" s="75" t="str">
        <f>IF('טופס בקשת הלוואה'!C62="","",'טופס בקשת הלוואה'!C62)</f>
        <v/>
      </c>
      <c r="C47" s="75" t="str">
        <f>IF('טופס בקשת הלוואה'!D62="","",'טופס בקשת הלוואה'!D62)</f>
        <v/>
      </c>
      <c r="D47" s="75" t="str">
        <f>IF('טופס בקשת הלוואה'!E62="","",'טופס בקשת הלוואה'!E62)</f>
        <v/>
      </c>
      <c r="E47" s="75" t="str">
        <f>IF('טופס בקשת הלוואה'!F62="","",'טופס בקשת הלוואה'!F62)</f>
        <v/>
      </c>
      <c r="F47" s="75" t="str">
        <f>IF('טופס בקשת הלוואה'!G62="","",'טופס בקשת הלוואה'!G62)</f>
        <v/>
      </c>
      <c r="G47" s="76" t="str">
        <f>IF('טופס בקשת הלוואה'!H62="","",'טופס בקשת הלוואה'!H62)</f>
        <v/>
      </c>
    </row>
    <row r="48" spans="1:7" x14ac:dyDescent="0.25">
      <c r="A48" s="74" t="str">
        <f>IF('טופס בקשת הלוואה'!B63="","",'טופס בקשת הלוואה'!B63)</f>
        <v/>
      </c>
      <c r="B48" s="75" t="str">
        <f>IF('טופס בקשת הלוואה'!C63="","",'טופס בקשת הלוואה'!C63)</f>
        <v/>
      </c>
      <c r="C48" s="75" t="str">
        <f>IF('טופס בקשת הלוואה'!D63="","",'טופס בקשת הלוואה'!D63)</f>
        <v/>
      </c>
      <c r="D48" s="75" t="str">
        <f>IF('טופס בקשת הלוואה'!E63="","",'טופס בקשת הלוואה'!E63)</f>
        <v/>
      </c>
      <c r="E48" s="75" t="str">
        <f>IF('טופס בקשת הלוואה'!F63="","",'טופס בקשת הלוואה'!F63)</f>
        <v/>
      </c>
      <c r="F48" s="75" t="str">
        <f>IF('טופס בקשת הלוואה'!G63="","",'טופס בקשת הלוואה'!G63)</f>
        <v/>
      </c>
      <c r="G48" s="76" t="str">
        <f>IF('טופס בקשת הלוואה'!H63="","",'טופס בקשת הלוואה'!H63)</f>
        <v/>
      </c>
    </row>
    <row r="49" spans="1:7" x14ac:dyDescent="0.25">
      <c r="A49" s="74" t="str">
        <f>IF('טופס בקשת הלוואה'!B64="","",'טופס בקשת הלוואה'!B64)</f>
        <v/>
      </c>
      <c r="B49" s="75" t="str">
        <f>IF('טופס בקשת הלוואה'!C64="","",'טופס בקשת הלוואה'!C64)</f>
        <v/>
      </c>
      <c r="C49" s="75" t="str">
        <f>IF('טופס בקשת הלוואה'!D64="","",'טופס בקשת הלוואה'!D64)</f>
        <v/>
      </c>
      <c r="D49" s="75" t="str">
        <f>IF('טופס בקשת הלוואה'!E64="","",'טופס בקשת הלוואה'!E64)</f>
        <v/>
      </c>
      <c r="E49" s="75" t="str">
        <f>IF('טופס בקשת הלוואה'!F64="","",'טופס בקשת הלוואה'!F64)</f>
        <v/>
      </c>
      <c r="F49" s="75" t="str">
        <f>IF('טופס בקשת הלוואה'!G64="","",'טופס בקשת הלוואה'!G64)</f>
        <v/>
      </c>
      <c r="G49" s="76" t="str">
        <f>IF('טופס בקשת הלוואה'!H64="","",'טופס בקשת הלוואה'!H64)</f>
        <v/>
      </c>
    </row>
    <row r="50" spans="1:7" x14ac:dyDescent="0.25">
      <c r="A50" s="74" t="str">
        <f>IF('טופס בקשת הלוואה'!B65="","",'טופס בקשת הלוואה'!B65)</f>
        <v/>
      </c>
      <c r="B50" s="75" t="str">
        <f>IF('טופס בקשת הלוואה'!C65="","",'טופס בקשת הלוואה'!C65)</f>
        <v/>
      </c>
      <c r="C50" s="75" t="str">
        <f>IF('טופס בקשת הלוואה'!D65="","",'טופס בקשת הלוואה'!D65)</f>
        <v/>
      </c>
      <c r="D50" s="75" t="str">
        <f>IF('טופס בקשת הלוואה'!E65="","",'טופס בקשת הלוואה'!E65)</f>
        <v/>
      </c>
      <c r="E50" s="75" t="str">
        <f>IF('טופס בקשת הלוואה'!F65="","",'טופס בקשת הלוואה'!F65)</f>
        <v/>
      </c>
      <c r="F50" s="75" t="str">
        <f>IF('טופס בקשת הלוואה'!G65="","",'טופס בקשת הלוואה'!G65)</f>
        <v/>
      </c>
      <c r="G50" s="76" t="str">
        <f>IF('טופס בקשת הלוואה'!H65="","",'טופס בקשת הלוואה'!H65)</f>
        <v/>
      </c>
    </row>
    <row r="51" spans="1:7" x14ac:dyDescent="0.25">
      <c r="A51" s="74" t="str">
        <f>IF('טופס בקשת הלוואה'!B66="","",'טופס בקשת הלוואה'!B66)</f>
        <v/>
      </c>
      <c r="B51" s="75" t="str">
        <f>IF('טופס בקשת הלוואה'!C66="","",'טופס בקשת הלוואה'!C66)</f>
        <v/>
      </c>
      <c r="C51" s="75" t="str">
        <f>IF('טופס בקשת הלוואה'!D66="","",'טופס בקשת הלוואה'!D66)</f>
        <v/>
      </c>
      <c r="D51" s="75" t="str">
        <f>IF('טופס בקשת הלוואה'!E66="","",'טופס בקשת הלוואה'!E66)</f>
        <v/>
      </c>
      <c r="E51" s="75" t="str">
        <f>IF('טופס בקשת הלוואה'!F66="","",'טופס בקשת הלוואה'!F66)</f>
        <v/>
      </c>
      <c r="F51" s="75" t="str">
        <f>IF('טופס בקשת הלוואה'!G66="","",'טופס בקשת הלוואה'!G66)</f>
        <v/>
      </c>
      <c r="G51" s="76" t="str">
        <f>IF('טופס בקשת הלוואה'!H66="","",'טופס בקשת הלוואה'!H66)</f>
        <v/>
      </c>
    </row>
    <row r="52" spans="1:7" x14ac:dyDescent="0.25">
      <c r="A52" s="74" t="str">
        <f>IF('טופס בקשת הלוואה'!B67="","",'טופס בקשת הלוואה'!B67)</f>
        <v/>
      </c>
      <c r="B52" s="75" t="str">
        <f>IF('טופס בקשת הלוואה'!C67="","",'טופס בקשת הלוואה'!C67)</f>
        <v/>
      </c>
      <c r="C52" s="75" t="str">
        <f>IF('טופס בקשת הלוואה'!D67="","",'טופס בקשת הלוואה'!D67)</f>
        <v/>
      </c>
      <c r="D52" s="75" t="str">
        <f>IF('טופס בקשת הלוואה'!E67="","",'טופס בקשת הלוואה'!E67)</f>
        <v/>
      </c>
      <c r="E52" s="75" t="str">
        <f>IF('טופס בקשת הלוואה'!F67="","",'טופס בקשת הלוואה'!F67)</f>
        <v/>
      </c>
      <c r="F52" s="75" t="str">
        <f>IF('טופס בקשת הלוואה'!G67="","",'טופס בקשת הלוואה'!G67)</f>
        <v/>
      </c>
      <c r="G52" s="76" t="str">
        <f>IF('טופס בקשת הלוואה'!H67="","",'טופס בקשת הלוואה'!H67)</f>
        <v/>
      </c>
    </row>
    <row r="53" spans="1:7" ht="14.4" thickBot="1" x14ac:dyDescent="0.3">
      <c r="A53" s="82" t="str">
        <f>IF('טופס בקשת הלוואה'!B68="","",'טופס בקשת הלוואה'!B68)</f>
        <v/>
      </c>
      <c r="B53" s="83" t="str">
        <f>IF('טופס בקשת הלוואה'!C68="","",'טופס בקשת הלוואה'!C68)</f>
        <v/>
      </c>
      <c r="C53" s="83" t="str">
        <f>IF('טופס בקשת הלוואה'!D68="","",'טופס בקשת הלוואה'!D68)</f>
        <v/>
      </c>
      <c r="D53" s="83" t="str">
        <f>IF('טופס בקשת הלוואה'!E68="","",'טופס בקשת הלוואה'!E68)</f>
        <v/>
      </c>
      <c r="E53" s="83" t="str">
        <f>IF('טופס בקשת הלוואה'!F68="","",'טופס בקשת הלוואה'!F68)</f>
        <v/>
      </c>
      <c r="F53" s="83" t="str">
        <f>IF('טופס בקשת הלוואה'!G68="","",'טופס בקשת הלוואה'!G68)</f>
        <v/>
      </c>
      <c r="G53" s="84" t="str">
        <f>IF('טופס בקשת הלוואה'!H68="","",'טופס בקשת הלוואה'!H68)</f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642C9-53F8-4465-8E95-1B7EFCCE031B}">
  <sheetPr codeName="Sheet2"/>
  <dimension ref="A1:N11"/>
  <sheetViews>
    <sheetView rightToLeft="1" workbookViewId="0">
      <selection activeCell="S6" sqref="S6:T46"/>
    </sheetView>
  </sheetViews>
  <sheetFormatPr defaultRowHeight="13.8" x14ac:dyDescent="0.25"/>
  <cols>
    <col min="1" max="1" width="21.59765625" customWidth="1"/>
    <col min="5" max="5" width="17.59765625" customWidth="1"/>
    <col min="6" max="6" width="17.796875" customWidth="1"/>
    <col min="7" max="7" width="19.59765625" customWidth="1"/>
    <col min="8" max="8" width="10" customWidth="1"/>
    <col min="9" max="9" width="19.296875" customWidth="1"/>
    <col min="12" max="12" width="12" bestFit="1" customWidth="1"/>
  </cols>
  <sheetData>
    <row r="1" spans="1:14" x14ac:dyDescent="0.25">
      <c r="A1" s="1" t="s">
        <v>0</v>
      </c>
      <c r="B1" s="1" t="s">
        <v>9</v>
      </c>
      <c r="C1" s="1" t="s">
        <v>55</v>
      </c>
      <c r="D1" s="2" t="s">
        <v>56</v>
      </c>
      <c r="E1" s="1" t="s">
        <v>18</v>
      </c>
      <c r="F1" s="3" t="s">
        <v>28</v>
      </c>
      <c r="G1" s="3" t="s">
        <v>57</v>
      </c>
      <c r="H1" s="4" t="s">
        <v>58</v>
      </c>
      <c r="I1" s="3" t="s">
        <v>34</v>
      </c>
      <c r="J1" s="2" t="s">
        <v>59</v>
      </c>
      <c r="K1" s="2" t="s">
        <v>0</v>
      </c>
      <c r="L1" s="2" t="s">
        <v>84</v>
      </c>
      <c r="M1" s="1" t="s">
        <v>132</v>
      </c>
    </row>
    <row r="2" spans="1:14" x14ac:dyDescent="0.25">
      <c r="A2" s="5" t="s">
        <v>60</v>
      </c>
      <c r="B2" s="5" t="s">
        <v>10</v>
      </c>
      <c r="C2" t="e">
        <f>MOD(VALUE(MID('טופס בקשת הלוואה'!E22,1,1))+VALUE(MID('טופס בקשת הלוואה'!E22,3,1))+VALUE(MID('טופס בקשת הלוואה'!E22,5,1))+VALUE(MID('טופס בקשת הלוואה'!E22,7,1))+VALUE(MID('טופס בקשת הלוואה'!E22,9,1))+IF(2*VALUE(MID('טופס בקשת הלוואה'!E22,2,1))&gt;=10,MOD(2*VALUE(MID('טופס בקשת הלוואה'!E22,2,1)),10)+1,2*VALUE(MID('טופס בקשת הלוואה'!E22,2,1)))+IF(2*VALUE(MID('טופס בקשת הלוואה'!E22,4,1))&gt;=10,MOD(2*VALUE(MID('טופס בקשת הלוואה'!E22,4,1)),10)+1,2*VALUE(MID('טופס בקשת הלוואה'!E22,4,1)))+IF(2*VALUE(MID('טופס בקשת הלוואה'!E22,6,1))&gt;=10,MOD(2*VALUE(MID('טופס בקשת הלוואה'!E22,6,1)),10)+1,2*VALUE(MID('טופס בקשת הלוואה'!E22,6,1)))+IF(2*VALUE(MID('טופס בקשת הלוואה'!E22,8,1))&gt;=10,MOD(2*VALUE(MID('טופס בקשת הלוואה'!E22,8,1)),10)+1,2*VALUE(MID('טופס בקשת הלוואה'!E22,8,1))),10)=0</f>
        <v>#VALUE!</v>
      </c>
      <c r="D2" s="6" t="s">
        <v>16</v>
      </c>
      <c r="E2" t="s">
        <v>20</v>
      </c>
      <c r="F2" s="7" t="s">
        <v>61</v>
      </c>
      <c r="G2" s="6" t="s">
        <v>62</v>
      </c>
      <c r="H2" s="5" t="s">
        <v>26</v>
      </c>
      <c r="I2" t="s">
        <v>91</v>
      </c>
      <c r="J2" t="e">
        <f ca="1">IF('טופס בקשת הלוואה'!D11&lt;0,TRUE,IF('טופס בקשת הלוואה'!C7=ערכים!A4,'טופס בקשת הלוואה'!D12&gt;0.5,'טופס בקשת הלוואה'!D12&gt;0.4))</f>
        <v>#NUM!</v>
      </c>
      <c r="K2" t="s">
        <v>78</v>
      </c>
      <c r="L2" t="b">
        <f>NOT(AND('טופס בקשת הלוואה'!C7=ערכים!A4,'טופס בקשת הלוואה'!D71&gt;=12,'טופס בקשת הלוואה'!D71&lt;=36))</f>
        <v>1</v>
      </c>
      <c r="M2" t="s">
        <v>132</v>
      </c>
      <c r="N2" t="s">
        <v>132</v>
      </c>
    </row>
    <row r="3" spans="1:14" x14ac:dyDescent="0.25">
      <c r="A3" s="8" t="s">
        <v>63</v>
      </c>
      <c r="B3" s="8" t="s">
        <v>71</v>
      </c>
      <c r="C3" t="e">
        <f>MOD(VALUE(MID('טופס בקשת הלוואה'!F22,1,1))+VALUE(MID('טופס בקשת הלוואה'!F22,3,1))+VALUE(MID('טופס בקשת הלוואה'!F22,5,1))+VALUE(MID('טופס בקשת הלוואה'!F22,7,1))+VALUE(MID('טופס בקשת הלוואה'!F22,9,1))+IF(2*VALUE(MID('טופס בקשת הלוואה'!F22,2,1))&gt;=10,MOD(2*VALUE(MID('טופס בקשת הלוואה'!F22,2,1)),10)+1,2*VALUE(MID('טופס בקשת הלוואה'!F22,2,1)))+IF(2*VALUE(MID('טופס בקשת הלוואה'!F22,4,1))&gt;=10,MOD(2*VALUE(MID('טופס בקשת הלוואה'!F22,4,1)),10)+1,2*VALUE(MID('טופס בקשת הלוואה'!F22,4,1)))+IF(2*VALUE(MID('טופס בקשת הלוואה'!F22,6,1))&gt;=10,MOD(2*VALUE(MID('טופס בקשת הלוואה'!F22,6,1)),10)+1,2*VALUE(MID('טופס בקשת הלוואה'!F22,6,1)))+IF(2*VALUE(MID('טופס בקשת הלוואה'!F22,8,1))&gt;=10,MOD(2*VALUE(MID('טופס בקשת הלוואה'!F22,8,1)),10)+1,2*VALUE(MID('טופס בקשת הלוואה'!F22,8,1))),10)=0</f>
        <v>#VALUE!</v>
      </c>
      <c r="D3" s="6" t="s">
        <v>17</v>
      </c>
      <c r="E3" t="s">
        <v>19</v>
      </c>
      <c r="F3" s="7" t="s">
        <v>29</v>
      </c>
      <c r="G3" s="7" t="s">
        <v>24</v>
      </c>
      <c r="H3" s="8" t="s">
        <v>27</v>
      </c>
      <c r="I3" t="s">
        <v>92</v>
      </c>
      <c r="K3" t="s">
        <v>79</v>
      </c>
      <c r="L3" t="b">
        <f>NOT(AND('טופס בקשת הלוואה'!C7&lt;&gt;ערכים!A4,'טופס בקשת הלוואה'!D71&gt;=60,'טופס בקשת הלוואה'!D71&lt;=360))</f>
        <v>1</v>
      </c>
      <c r="M3" t="s">
        <v>134</v>
      </c>
      <c r="N3" t="s">
        <v>133</v>
      </c>
    </row>
    <row r="4" spans="1:14" x14ac:dyDescent="0.25">
      <c r="A4" t="s">
        <v>1</v>
      </c>
      <c r="C4" t="e">
        <f>MOD(VALUE(MID('טופס בקשת הלוואה'!G22,1,1))+VALUE(MID('טופס בקשת הלוואה'!G22,3,1))+VALUE(MID('טופס בקשת הלוואה'!G22,5,1))+VALUE(MID('טופס בקשת הלוואה'!G22,7,1))+VALUE(MID('טופס בקשת הלוואה'!G22,9,1))+IF(2*VALUE(MID('טופס בקשת הלוואה'!G22,2,1))&gt;=10,MOD(2*VALUE(MID('טופס בקשת הלוואה'!G22,2,1)),10)+1,2*VALUE(MID('טופס בקשת הלוואה'!G22,2,1)))+IF(2*VALUE(MID('טופס בקשת הלוואה'!G22,4,1))&gt;=10,MOD(2*VALUE(MID('טופס בקשת הלוואה'!G22,4,1)),10)+1,2*VALUE(MID('טופס בקשת הלוואה'!G22,4,1)))+IF(2*VALUE(MID('טופס בקשת הלוואה'!G22,6,1))&gt;=10,MOD(2*VALUE(MID('טופס בקשת הלוואה'!G22,6,1)),10)+1,2*VALUE(MID('טופס בקשת הלוואה'!G22,6,1)))+IF(2*VALUE(MID('טופס בקשת הלוואה'!G22,8,1))&gt;=10,MOD(2*VALUE(MID('טופס בקשת הלוואה'!G22,8,1)),10)+1,2*VALUE(MID('טופס בקשת הלוואה'!G22,8,1))),10)=0</f>
        <v>#VALUE!</v>
      </c>
      <c r="E4" t="s">
        <v>96</v>
      </c>
      <c r="F4" s="7" t="s">
        <v>30</v>
      </c>
      <c r="G4" s="7" t="s">
        <v>23</v>
      </c>
      <c r="I4" t="s">
        <v>93</v>
      </c>
      <c r="L4" t="b">
        <f>IF('טופס בקשת הלוואה'!C7=ערכים!A4,ערכים!L2,ערכים!L3)</f>
        <v>1</v>
      </c>
    </row>
    <row r="5" spans="1:14" x14ac:dyDescent="0.25">
      <c r="C5" t="e">
        <f>MOD(VALUE(MID('טופס בקשת הלוואה'!H22,1,1))+VALUE(MID('טופס בקשת הלוואה'!H22,3,1))+VALUE(MID('טופס בקשת הלוואה'!H22,5,1))+VALUE(MID('טופס בקשת הלוואה'!H22,7,1))+VALUE(MID('טופס בקשת הלוואה'!H22,9,1))+IF(2*VALUE(MID('טופס בקשת הלוואה'!H22,2,1))&gt;=10,MOD(2*VALUE(MID('טופס בקשת הלוואה'!H22,2,1)),10)+1,2*VALUE(MID('טופס בקשת הלוואה'!H22,2,1)))+IF(2*VALUE(MID('טופס בקשת הלוואה'!H22,4,1))&gt;=10,MOD(2*VALUE(MID('טופס בקשת הלוואה'!H22,4,1)),10)+1,2*VALUE(MID('טופס בקשת הלוואה'!H22,4,1)))+IF(2*VALUE(MID('טופס בקשת הלוואה'!H22,6,1))&gt;=10,MOD(2*VALUE(MID('טופס בקשת הלוואה'!H22,6,1)),10)+1,2*VALUE(MID('טופס בקשת הלוואה'!H22,6,1)))+IF(2*VALUE(MID('טופס בקשת הלוואה'!H22,8,1))&gt;=10,MOD(2*VALUE(MID('טופס בקשת הלוואה'!H22,8,1)),10)+1,2*VALUE(MID('טופס בקשת הלוואה'!H22,8,1))),10)=0</f>
        <v>#VALUE!</v>
      </c>
      <c r="E5" t="s">
        <v>64</v>
      </c>
      <c r="F5" s="7" t="s">
        <v>45</v>
      </c>
      <c r="G5" s="7" t="s">
        <v>44</v>
      </c>
      <c r="I5" t="s">
        <v>94</v>
      </c>
    </row>
    <row r="6" spans="1:14" x14ac:dyDescent="0.25">
      <c r="E6" t="s">
        <v>43</v>
      </c>
      <c r="F6" s="7"/>
      <c r="G6" s="7" t="s">
        <v>65</v>
      </c>
      <c r="I6" t="s">
        <v>95</v>
      </c>
    </row>
    <row r="7" spans="1:14" x14ac:dyDescent="0.25">
      <c r="I7" s="6"/>
    </row>
    <row r="8" spans="1:14" x14ac:dyDescent="0.25">
      <c r="I8" s="6"/>
    </row>
    <row r="9" spans="1:14" x14ac:dyDescent="0.25">
      <c r="I9" s="6"/>
    </row>
    <row r="10" spans="1:14" x14ac:dyDescent="0.25">
      <c r="L10" s="9"/>
    </row>
    <row r="11" spans="1:14" x14ac:dyDescent="0.25">
      <c r="C11" s="10"/>
      <c r="D11" s="10"/>
      <c r="E11" s="10"/>
      <c r="F11" s="10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2</vt:i4>
      </vt:variant>
    </vt:vector>
  </HeadingPairs>
  <TitlesOfParts>
    <vt:vector size="5" baseType="lpstr">
      <vt:lpstr>טופס בקשת הלוואה</vt:lpstr>
      <vt:lpstr>מסמכים נדרשים</vt:lpstr>
      <vt:lpstr>לשימוש החתם</vt:lpstr>
      <vt:lpstr>'טופס בקשת הלוואה'!WPrint_Area_W</vt:lpstr>
      <vt:lpstr>'מסמכים נדרשים'!WPrint_Area_W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 Musaev Kazaz</dc:creator>
  <cp:lastModifiedBy>Imri Cohen</cp:lastModifiedBy>
  <dcterms:created xsi:type="dcterms:W3CDTF">2020-11-22T12:05:44Z</dcterms:created>
  <dcterms:modified xsi:type="dcterms:W3CDTF">2021-04-13T06:18:52Z</dcterms:modified>
</cp:coreProperties>
</file>